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Z:\Google Drive\travaux 2\01 OPERATIONS\4_EN COURS\67\STRUTHOF\bloc cuisine\03 - PRO\DCE IND. F\"/>
    </mc:Choice>
  </mc:AlternateContent>
  <xr:revisionPtr revIDLastSave="0" documentId="13_ncr:1_{F38DC361-8F90-4386-BC9E-F453EBF24356}" xr6:coauthVersionLast="47" xr6:coauthVersionMax="47" xr10:uidLastSave="{00000000-0000-0000-0000-000000000000}"/>
  <bookViews>
    <workbookView xWindow="-108" yWindow="-108" windowWidth="30936" windowHeight="16776" xr2:uid="{C5FECF1B-BFC5-4A38-AA5D-3C8DEF2A0650}"/>
  </bookViews>
  <sheets>
    <sheet name="PdG" sheetId="2" r:id="rId1"/>
    <sheet name="Charpente" sheetId="1" r:id="rId2"/>
  </sheets>
  <definedNames>
    <definedName name="_xlnm.Print_Titles" localSheetId="1">Charpente!$1:$1</definedName>
    <definedName name="_xlnm.Print_Area" localSheetId="1">Charpente!$A$1:$S$285</definedName>
    <definedName name="_xlnm.Print_Area" localSheetId="0">PdG!$A$1:$N$39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26" i="1" l="1"/>
  <c r="A244" i="1"/>
  <c r="A245" i="1"/>
  <c r="A246" i="1"/>
  <c r="A251" i="1"/>
  <c r="A256" i="1"/>
  <c r="A264" i="1"/>
  <c r="A267" i="1"/>
  <c r="A268" i="1"/>
  <c r="A269" i="1"/>
  <c r="A270" i="1"/>
  <c r="A273" i="1"/>
  <c r="A274" i="1"/>
  <c r="A275" i="1"/>
  <c r="A35" i="1"/>
  <c r="A38" i="1"/>
  <c r="A39" i="1"/>
  <c r="A40" i="1"/>
  <c r="A44" i="1"/>
  <c r="A45" i="1"/>
  <c r="A46" i="1"/>
  <c r="A47" i="1"/>
  <c r="A50" i="1"/>
  <c r="A51" i="1"/>
  <c r="A52" i="1"/>
  <c r="A55" i="1"/>
  <c r="A56" i="1"/>
  <c r="A57" i="1"/>
  <c r="A58" i="1"/>
  <c r="A59" i="1"/>
  <c r="A60" i="1"/>
  <c r="A64" i="1"/>
  <c r="A65" i="1"/>
  <c r="A66" i="1"/>
  <c r="A67" i="1"/>
  <c r="A68" i="1"/>
  <c r="A69" i="1"/>
  <c r="A70" i="1"/>
  <c r="A71" i="1"/>
  <c r="A75" i="1"/>
  <c r="A78" i="1"/>
  <c r="A79" i="1"/>
  <c r="A80" i="1"/>
  <c r="A81" i="1"/>
  <c r="A85" i="1"/>
  <c r="A86" i="1"/>
  <c r="A87" i="1"/>
  <c r="A88" i="1"/>
  <c r="A90" i="1"/>
  <c r="A91" i="1"/>
  <c r="A92" i="1"/>
  <c r="A95" i="1"/>
  <c r="A96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9" i="1"/>
  <c r="A120" i="1"/>
  <c r="A126" i="1"/>
  <c r="A132" i="1"/>
  <c r="A133" i="1"/>
  <c r="A144" i="1"/>
  <c r="A147" i="1"/>
  <c r="A151" i="1"/>
  <c r="A152" i="1"/>
  <c r="A153" i="1"/>
  <c r="A164" i="1"/>
  <c r="A165" i="1"/>
  <c r="A168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1" i="1"/>
  <c r="A193" i="1"/>
  <c r="A195" i="1"/>
  <c r="A197" i="1"/>
  <c r="A198" i="1"/>
  <c r="A199" i="1"/>
  <c r="A200" i="1"/>
  <c r="A201" i="1"/>
  <c r="A202" i="1"/>
  <c r="A203" i="1"/>
  <c r="A204" i="1"/>
  <c r="A205" i="1"/>
  <c r="A214" i="1"/>
  <c r="A216" i="1"/>
  <c r="A217" i="1"/>
  <c r="A218" i="1"/>
  <c r="A219" i="1"/>
  <c r="A220" i="1"/>
  <c r="A221" i="1"/>
  <c r="A222" i="1"/>
  <c r="A229" i="1"/>
  <c r="A230" i="1"/>
  <c r="A231" i="1"/>
  <c r="A232" i="1"/>
  <c r="A235" i="1"/>
  <c r="A236" i="1"/>
  <c r="S280" i="1" l="1"/>
  <c r="A280" i="1"/>
  <c r="A278" i="1"/>
  <c r="S277" i="1"/>
  <c r="S276" i="1"/>
  <c r="S274" i="1"/>
  <c r="S273" i="1"/>
  <c r="S272" i="1"/>
  <c r="S269" i="1"/>
  <c r="S268" i="1"/>
  <c r="S267" i="1"/>
  <c r="S266" i="1"/>
  <c r="S262" i="1"/>
  <c r="S261" i="1"/>
  <c r="S260" i="1"/>
  <c r="S259" i="1"/>
  <c r="S258" i="1"/>
  <c r="S256" i="1"/>
  <c r="S255" i="1"/>
  <c r="S254" i="1"/>
  <c r="S253" i="1"/>
  <c r="S251" i="1"/>
  <c r="S250" i="1"/>
  <c r="S249" i="1"/>
  <c r="S248" i="1"/>
  <c r="S246" i="1"/>
  <c r="S245" i="1"/>
  <c r="S243" i="1"/>
  <c r="A241" i="1"/>
  <c r="S240" i="1"/>
  <c r="A240" i="1"/>
  <c r="A239" i="1"/>
  <c r="A238" i="1"/>
  <c r="A237" i="1"/>
  <c r="S234" i="1"/>
  <c r="S233" i="1"/>
  <c r="S232" i="1"/>
  <c r="S231" i="1"/>
  <c r="S230" i="1"/>
  <c r="S229" i="1"/>
  <c r="S228" i="1"/>
  <c r="Q227" i="1"/>
  <c r="S227" i="1" s="1"/>
  <c r="S226" i="1"/>
  <c r="S225" i="1"/>
  <c r="S224" i="1"/>
  <c r="S223" i="1"/>
  <c r="S221" i="1"/>
  <c r="N221" i="1"/>
  <c r="S220" i="1"/>
  <c r="N220" i="1"/>
  <c r="N222" i="1" s="1"/>
  <c r="S219" i="1"/>
  <c r="S218" i="1"/>
  <c r="S217" i="1"/>
  <c r="S216" i="1"/>
  <c r="S214" i="1"/>
  <c r="S213" i="1"/>
  <c r="S212" i="1"/>
  <c r="S211" i="1"/>
  <c r="Q210" i="1"/>
  <c r="S210" i="1" s="1"/>
  <c r="S209" i="1"/>
  <c r="Q208" i="1"/>
  <c r="S208" i="1" s="1"/>
  <c r="Q207" i="1"/>
  <c r="S207" i="1" s="1"/>
  <c r="Q206" i="1"/>
  <c r="S206" i="1" s="1"/>
  <c r="S205" i="1"/>
  <c r="S204" i="1"/>
  <c r="S203" i="1"/>
  <c r="S202" i="1"/>
  <c r="S201" i="1"/>
  <c r="S200" i="1"/>
  <c r="S199" i="1"/>
  <c r="N199" i="1"/>
  <c r="S198" i="1"/>
  <c r="H198" i="1"/>
  <c r="H200" i="1" s="1"/>
  <c r="N200" i="1" s="1"/>
  <c r="S197" i="1"/>
  <c r="S196" i="1"/>
  <c r="S195" i="1"/>
  <c r="S193" i="1"/>
  <c r="J193" i="1"/>
  <c r="N193" i="1" s="1"/>
  <c r="S191" i="1"/>
  <c r="J191" i="1"/>
  <c r="N191" i="1" s="1"/>
  <c r="S190" i="1"/>
  <c r="N189" i="1"/>
  <c r="N185" i="1"/>
  <c r="H184" i="1"/>
  <c r="H186" i="1" s="1"/>
  <c r="N186" i="1" s="1"/>
  <c r="F182" i="1"/>
  <c r="N182" i="1" s="1"/>
  <c r="F181" i="1"/>
  <c r="N181" i="1" s="1"/>
  <c r="F179" i="1"/>
  <c r="N179" i="1" s="1"/>
  <c r="F178" i="1"/>
  <c r="N178" i="1" s="1"/>
  <c r="S169" i="1"/>
  <c r="S168" i="1"/>
  <c r="S167" i="1"/>
  <c r="Q166" i="1"/>
  <c r="S166" i="1" s="1"/>
  <c r="F165" i="1"/>
  <c r="N165" i="1" s="1"/>
  <c r="S163" i="1"/>
  <c r="S161" i="1"/>
  <c r="S160" i="1"/>
  <c r="S159" i="1"/>
  <c r="S158" i="1"/>
  <c r="S157" i="1"/>
  <c r="S156" i="1"/>
  <c r="S155" i="1"/>
  <c r="S154" i="1"/>
  <c r="S152" i="1"/>
  <c r="S151" i="1"/>
  <c r="S150" i="1"/>
  <c r="S148" i="1"/>
  <c r="S147" i="1"/>
  <c r="Q146" i="1"/>
  <c r="S146" i="1" s="1"/>
  <c r="Q145" i="1"/>
  <c r="S145" i="1" s="1"/>
  <c r="S144" i="1"/>
  <c r="S143" i="1"/>
  <c r="S142" i="1"/>
  <c r="S141" i="1"/>
  <c r="S139" i="1"/>
  <c r="Q139" i="1"/>
  <c r="Q138" i="1"/>
  <c r="Q137" i="1"/>
  <c r="S136" i="1"/>
  <c r="Q136" i="1"/>
  <c r="Q135" i="1"/>
  <c r="S135" i="1" s="1"/>
  <c r="S134" i="1"/>
  <c r="S133" i="1"/>
  <c r="S132" i="1"/>
  <c r="Q131" i="1"/>
  <c r="Q130" i="1"/>
  <c r="Q129" i="1"/>
  <c r="Q128" i="1"/>
  <c r="S126" i="1"/>
  <c r="S125" i="1"/>
  <c r="S124" i="1"/>
  <c r="S123" i="1"/>
  <c r="S122" i="1"/>
  <c r="S121" i="1"/>
  <c r="S117" i="1"/>
  <c r="S116" i="1"/>
  <c r="N116" i="1"/>
  <c r="J119" i="1" s="1"/>
  <c r="N119" i="1" s="1"/>
  <c r="Q118" i="1" s="1"/>
  <c r="S115" i="1"/>
  <c r="S114" i="1"/>
  <c r="S113" i="1"/>
  <c r="S112" i="1"/>
  <c r="J112" i="1"/>
  <c r="N112" i="1" s="1"/>
  <c r="S111" i="1"/>
  <c r="J111" i="1"/>
  <c r="N111" i="1" s="1"/>
  <c r="S110" i="1"/>
  <c r="J110" i="1"/>
  <c r="N110" i="1" s="1"/>
  <c r="S109" i="1"/>
  <c r="J109" i="1"/>
  <c r="N109" i="1" s="1"/>
  <c r="S108" i="1"/>
  <c r="N108" i="1"/>
  <c r="S107" i="1"/>
  <c r="J107" i="1"/>
  <c r="N107" i="1" s="1"/>
  <c r="S106" i="1"/>
  <c r="J106" i="1"/>
  <c r="N106" i="1" s="1"/>
  <c r="S105" i="1"/>
  <c r="J105" i="1"/>
  <c r="N105" i="1" s="1"/>
  <c r="S104" i="1"/>
  <c r="J104" i="1"/>
  <c r="N104" i="1" s="1"/>
  <c r="S103" i="1"/>
  <c r="N103" i="1"/>
  <c r="S102" i="1"/>
  <c r="N102" i="1"/>
  <c r="S101" i="1"/>
  <c r="S100" i="1"/>
  <c r="S99" i="1"/>
  <c r="S97" i="1"/>
  <c r="S96" i="1"/>
  <c r="S94" i="1"/>
  <c r="S93" i="1"/>
  <c r="S92" i="1"/>
  <c r="S91" i="1"/>
  <c r="S89" i="1"/>
  <c r="S88" i="1"/>
  <c r="S87" i="1"/>
  <c r="S86" i="1"/>
  <c r="S85" i="1"/>
  <c r="S84" i="1"/>
  <c r="S83" i="1"/>
  <c r="S82" i="1"/>
  <c r="S81" i="1"/>
  <c r="S79" i="1"/>
  <c r="S77" i="1"/>
  <c r="S76" i="1"/>
  <c r="S74" i="1"/>
  <c r="S73" i="1"/>
  <c r="S72" i="1"/>
  <c r="S70" i="1"/>
  <c r="S67" i="1"/>
  <c r="S66" i="1"/>
  <c r="S65" i="1"/>
  <c r="N65" i="1"/>
  <c r="S64" i="1"/>
  <c r="N64" i="1"/>
  <c r="N66" i="1" s="1"/>
  <c r="S53" i="1"/>
  <c r="S51" i="1"/>
  <c r="S50" i="1"/>
  <c r="S48" i="1"/>
  <c r="S46" i="1"/>
  <c r="S45" i="1"/>
  <c r="S44" i="1"/>
  <c r="S42" i="1"/>
  <c r="S41" i="1"/>
  <c r="S39" i="1"/>
  <c r="S36" i="1"/>
  <c r="S33" i="1"/>
  <c r="S32" i="1"/>
  <c r="S30" i="1"/>
  <c r="S29" i="1"/>
  <c r="S28" i="1"/>
  <c r="A27" i="1"/>
  <c r="S25" i="1"/>
  <c r="S24" i="1"/>
  <c r="S23" i="1"/>
  <c r="S22" i="1"/>
  <c r="A22" i="1"/>
  <c r="S20" i="1"/>
  <c r="S19" i="1"/>
  <c r="S18" i="1"/>
  <c r="S17" i="1"/>
  <c r="A17" i="1"/>
  <c r="S16" i="1"/>
  <c r="A16" i="1"/>
  <c r="A15" i="1"/>
  <c r="S13" i="1"/>
  <c r="A12" i="1"/>
  <c r="S11" i="1"/>
  <c r="A11" i="1"/>
  <c r="S10" i="1"/>
  <c r="A10" i="1"/>
  <c r="S9" i="1"/>
  <c r="S8" i="1"/>
  <c r="A8" i="1"/>
  <c r="S7" i="1"/>
  <c r="A7" i="1"/>
  <c r="S6" i="1"/>
  <c r="A6" i="1"/>
  <c r="A5" i="1"/>
  <c r="A2" i="1"/>
  <c r="N187" i="1" l="1"/>
  <c r="S129" i="1"/>
  <c r="S137" i="1"/>
  <c r="N201" i="1"/>
  <c r="N203" i="1" s="1"/>
  <c r="S138" i="1"/>
  <c r="S279" i="1"/>
  <c r="S130" i="1"/>
  <c r="S131" i="1"/>
  <c r="S128" i="1"/>
  <c r="Q140" i="1"/>
  <c r="S140" i="1" s="1"/>
  <c r="S118" i="1"/>
  <c r="N195" i="1"/>
  <c r="Q194" i="1" s="1"/>
  <c r="S194" i="1" s="1"/>
  <c r="Q192" i="1"/>
  <c r="S192" i="1" s="1"/>
  <c r="N113" i="1"/>
  <c r="S62" i="1"/>
  <c r="S61" i="1"/>
  <c r="S63" i="1"/>
  <c r="A9" i="1"/>
  <c r="S236" i="1" l="1"/>
  <c r="R282" i="1" s="1"/>
  <c r="R284" i="1" s="1"/>
  <c r="A13" i="1"/>
  <c r="A14" i="1"/>
  <c r="R283" i="1" l="1"/>
  <c r="A18" i="1"/>
  <c r="A19" i="1"/>
  <c r="A20" i="1" l="1"/>
  <c r="A21" i="1" l="1"/>
  <c r="A23" i="1"/>
  <c r="A24" i="1" l="1"/>
  <c r="A25" i="1" s="1"/>
  <c r="A26" i="1" l="1"/>
  <c r="A28" i="1" s="1"/>
  <c r="A29" i="1" s="1"/>
  <c r="A30" i="1" s="1"/>
  <c r="A31" i="1" s="1"/>
  <c r="A32" i="1" s="1"/>
  <c r="A33" i="1" s="1"/>
  <c r="A34" i="1" s="1"/>
  <c r="A36" i="1" s="1"/>
  <c r="A37" i="1" s="1"/>
  <c r="A41" i="1" s="1"/>
  <c r="A42" i="1" s="1"/>
  <c r="A43" i="1" s="1"/>
  <c r="A48" i="1" s="1"/>
  <c r="A49" i="1" s="1"/>
  <c r="A53" i="1" s="1"/>
  <c r="A54" i="1" l="1"/>
  <c r="A61" i="1"/>
  <c r="A62" i="1" l="1"/>
  <c r="A63" i="1" s="1"/>
  <c r="A72" i="1" l="1"/>
  <c r="A73" i="1" s="1"/>
  <c r="A74" i="1" l="1"/>
  <c r="A76" i="1" l="1"/>
  <c r="A77" i="1" s="1"/>
  <c r="A82" i="1" s="1"/>
  <c r="A83" i="1" s="1"/>
  <c r="A84" i="1" s="1"/>
  <c r="A89" i="1" s="1"/>
  <c r="A93" i="1" s="1"/>
  <c r="A94" i="1" s="1"/>
  <c r="A97" i="1" s="1"/>
  <c r="A118" i="1" s="1"/>
  <c r="A121" i="1" s="1"/>
  <c r="A122" i="1" s="1"/>
  <c r="A123" i="1" s="1"/>
  <c r="A124" i="1" s="1"/>
  <c r="A125" i="1" s="1"/>
  <c r="A127" i="1" s="1"/>
  <c r="A128" i="1" s="1"/>
  <c r="A129" i="1" s="1"/>
  <c r="A130" i="1" s="1"/>
  <c r="A131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5" i="1" s="1"/>
  <c r="A146" i="1" s="1"/>
  <c r="A148" i="1" s="1"/>
  <c r="A149" i="1" s="1"/>
  <c r="A150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6" i="1" s="1"/>
  <c r="A167" i="1" s="1"/>
  <c r="A169" i="1" s="1"/>
  <c r="A170" i="1" s="1"/>
  <c r="A171" i="1" s="1"/>
  <c r="A190" i="1" s="1"/>
  <c r="A192" i="1" s="1"/>
  <c r="A194" i="1" s="1"/>
  <c r="A196" i="1" s="1"/>
  <c r="A206" i="1" s="1"/>
  <c r="A207" i="1" s="1"/>
  <c r="A208" i="1" s="1"/>
  <c r="A209" i="1" s="1"/>
  <c r="A210" i="1" s="1"/>
  <c r="A211" i="1" s="1"/>
  <c r="A212" i="1" s="1"/>
  <c r="A213" i="1" s="1"/>
  <c r="A215" i="1" s="1"/>
  <c r="A223" i="1" s="1"/>
  <c r="A224" i="1" s="1"/>
  <c r="A225" i="1" s="1"/>
  <c r="A226" i="1" s="1"/>
  <c r="A227" i="1" s="1"/>
  <c r="A228" i="1" s="1"/>
  <c r="A233" i="1" s="1"/>
  <c r="A234" i="1" s="1"/>
  <c r="A242" i="1" l="1"/>
  <c r="A243" i="1" s="1"/>
  <c r="A247" i="1" l="1"/>
  <c r="A248" i="1" s="1"/>
  <c r="A249" i="1" s="1"/>
  <c r="A250" i="1" s="1"/>
  <c r="A252" i="1" s="1"/>
  <c r="A253" i="1" s="1"/>
  <c r="A254" i="1" s="1"/>
  <c r="A255" i="1" s="1"/>
  <c r="A257" i="1" s="1"/>
  <c r="A258" i="1" s="1"/>
  <c r="A259" i="1" s="1"/>
  <c r="A260" i="1" s="1"/>
  <c r="A261" i="1" s="1"/>
  <c r="A262" i="1" s="1"/>
  <c r="A263" i="1" s="1"/>
  <c r="A265" i="1" s="1"/>
  <c r="A266" i="1" s="1"/>
  <c r="A271" i="1" s="1"/>
  <c r="A272" i="1" s="1"/>
  <c r="A276" i="1" s="1"/>
  <c r="A277" i="1" s="1"/>
</calcChain>
</file>

<file path=xl/sharedStrings.xml><?xml version="1.0" encoding="utf-8"?>
<sst xmlns="http://schemas.openxmlformats.org/spreadsheetml/2006/main" count="562" uniqueCount="265">
  <si>
    <t>N°</t>
  </si>
  <si>
    <t>CCTP</t>
  </si>
  <si>
    <t>Désignations des ouvrages</t>
  </si>
  <si>
    <t>Unité</t>
  </si>
  <si>
    <t>Quantités</t>
  </si>
  <si>
    <t>Prix unitaires</t>
  </si>
  <si>
    <t>Produits</t>
  </si>
  <si>
    <t>PHASE 1</t>
  </si>
  <si>
    <t>TRAVAUX PREPARATOIRES ET INSTALLATIONS COMMUNES DE CHANTIER</t>
  </si>
  <si>
    <t>3.1.1</t>
  </si>
  <si>
    <t>CONSTAT D'ETAT DES LIEUX</t>
  </si>
  <si>
    <t xml:space="preserve">Pour les ouvrages concernés par les travaux et pour tous les ouvrages environnants y compris reportage photographique avant travaux </t>
  </si>
  <si>
    <t>forfait</t>
  </si>
  <si>
    <t>3.1.2</t>
  </si>
  <si>
    <t>INSTALLATIONS COMMUNES DE CHANTIER</t>
  </si>
  <si>
    <t>PANNEAU DE CHANTIER</t>
  </si>
  <si>
    <t xml:space="preserve">Fabrication, fourniture et entretien pendant la durée du chantier </t>
  </si>
  <si>
    <t>Dépose, repli et remise en état des lieux en fin d'intervention</t>
  </si>
  <si>
    <t>en phase 2</t>
  </si>
  <si>
    <t>BASE VIE</t>
  </si>
  <si>
    <t>vestiaires</t>
  </si>
  <si>
    <t>transport aller et pose</t>
  </si>
  <si>
    <t>location mensuelle</t>
  </si>
  <si>
    <t>mois</t>
  </si>
  <si>
    <t>entretien mensuel</t>
  </si>
  <si>
    <t>dépose et transport retour</t>
  </si>
  <si>
    <t>réfectoires</t>
  </si>
  <si>
    <t>santiaires</t>
  </si>
  <si>
    <t>raccordement aux réseaux eau et électrique</t>
  </si>
  <si>
    <t>raccordement à l'égout (les attentes de l'ancienne base vie supposées maintenues)</t>
  </si>
  <si>
    <t>consommations</t>
  </si>
  <si>
    <t>pris en charge par le maitre d'ouvrage</t>
  </si>
  <si>
    <t>clôture autour de la base vie par grilles à maille galvanisée sur plots</t>
  </si>
  <si>
    <t xml:space="preserve">mise en œuvre, entretien pour la durée du chantier </t>
  </si>
  <si>
    <t>ml</t>
  </si>
  <si>
    <t>dépose, évacuation et remise en état des lieux</t>
  </si>
  <si>
    <r>
      <t>ALIMENTATION EN EAU &amp; ELECTRICITE</t>
    </r>
    <r>
      <rPr>
        <sz val="8"/>
        <rFont val="Arial"/>
        <family val="2"/>
      </rPr>
      <t xml:space="preserve"> pour la zone de chantier</t>
    </r>
  </si>
  <si>
    <t>Branchements provisoires à partir des installations existantes, évacuation du matériel en fin d'intervention</t>
  </si>
  <si>
    <t>branchement en eau</t>
  </si>
  <si>
    <t>branchement en électricité et éclairage</t>
  </si>
  <si>
    <t>3.1.3</t>
  </si>
  <si>
    <t>CLOTURE DE CHANTIER</t>
  </si>
  <si>
    <t>Grilles à maille galvanisée 2,00ml ht. sur plots compris tous remaniements en cours de chantier et habillage par filets coupe-vent blancs neufs</t>
  </si>
  <si>
    <t>Au pourtour de la zone de chantier et zone de stockage ouest</t>
  </si>
  <si>
    <t xml:space="preserve">Mise en œuvre, entretien pour la durée du chantier </t>
  </si>
  <si>
    <t>Dépose, évacuation et remise en état des lieux</t>
  </si>
  <si>
    <t>3.1.4</t>
  </si>
  <si>
    <t>PROTECTION DES SOLS</t>
  </si>
  <si>
    <t>Par dalles PVC emboitables et feutre géotextile dans l'emprise des clôtures de chantier et les zones de stockage</t>
  </si>
  <si>
    <t>m²</t>
  </si>
  <si>
    <t xml:space="preserve"> ECHAFAUDAGES EXTERIEURS</t>
  </si>
  <si>
    <t>ECHAFAUDAGES ET PROTECTIONS</t>
  </si>
  <si>
    <t>Installation, location et entretien, dépose et double transport</t>
  </si>
  <si>
    <t>3.2.1</t>
  </si>
  <si>
    <t>- Echafaudages verticaux reposant au sol</t>
  </si>
  <si>
    <t>Transport aller et pose</t>
  </si>
  <si>
    <t>Location et entretien pour la durée des travaux</t>
  </si>
  <si>
    <t>Dépose et transport retour</t>
  </si>
  <si>
    <t>Elévations N&amp;S</t>
  </si>
  <si>
    <t>x</t>
  </si>
  <si>
    <t>=</t>
  </si>
  <si>
    <t>Elévations E&amp;O</t>
  </si>
  <si>
    <t xml:space="preserve"> ECHAFAUDAGES INTERIEURS</t>
  </si>
  <si>
    <t>ECHAFAUDAGES, PLANCHERS DE TRAVAIL ET PROTECTION</t>
  </si>
  <si>
    <t>3.3.1</t>
  </si>
  <si>
    <t>Echafaudages et planchers de travail pour intervention sur charpente</t>
  </si>
  <si>
    <t>3.3.2</t>
  </si>
  <si>
    <t>Etaiements des fermes de la charpente conservée pendant les interventions</t>
  </si>
  <si>
    <t>Mise en œuvre et entretien pendant la durée des travaux</t>
  </si>
  <si>
    <t>Dépose et évacuation</t>
  </si>
  <si>
    <t>TRAVAUX PREPARATOIRES</t>
  </si>
  <si>
    <t>3.4.1</t>
  </si>
  <si>
    <t>ESSAIS, DIAGNOSTICS, ETAT PARASITAIRE, SONDAGES</t>
  </si>
  <si>
    <t>Dépoussiérage préalable de la charpente et structure du bâtiment (bois et métal)
Purge des habillages et autres éléments non nécessaires</t>
  </si>
  <si>
    <t>Inspection et sondages, prélèvements et analyses</t>
  </si>
  <si>
    <t>Note de calcul, calepin et établissement du protocole d'intervention, rapport</t>
  </si>
  <si>
    <t>CHARPENTE DE COUVERTURE</t>
  </si>
  <si>
    <t>3.5.1</t>
  </si>
  <si>
    <t>BACHAGE</t>
  </si>
  <si>
    <t xml:space="preserve">En toile PVC ou polyane forte épaisseur </t>
  </si>
  <si>
    <t>m2</t>
  </si>
  <si>
    <t>3.5.2</t>
  </si>
  <si>
    <t>VOLIGEAGES</t>
  </si>
  <si>
    <t>Dépose/repose, modification et remplacement à neuf</t>
  </si>
  <si>
    <t>Découpe des voliges pour réalisation des travaux sur les fermes y compris dépose/repose au besoin</t>
  </si>
  <si>
    <t>Remplacement à neuf en recherche (10%)</t>
  </si>
  <si>
    <t>3.5.3</t>
  </si>
  <si>
    <t>PANNEAUX OSB</t>
  </si>
  <si>
    <t>Fourniture et pose de panneaux OSB hydrofuge 16mm ép. minimum, sur voligeage ci-avant pour création d'un plan de toiture rigide</t>
  </si>
  <si>
    <t>CHARPENTE ET STRUCTURE BOIS</t>
  </si>
  <si>
    <t>en sapin</t>
  </si>
  <si>
    <t>pour 1 ferme (éléments à conserver)</t>
  </si>
  <si>
    <t>arbalétriers</t>
  </si>
  <si>
    <t>entraits</t>
  </si>
  <si>
    <t>montants</t>
  </si>
  <si>
    <t>poinçons</t>
  </si>
  <si>
    <t>diagonales</t>
  </si>
  <si>
    <t xml:space="preserve">arrondi  à </t>
  </si>
  <si>
    <t>m3</t>
  </si>
  <si>
    <t>pour 35 fermes</t>
  </si>
  <si>
    <t>3.5.4</t>
  </si>
  <si>
    <t>3.5.5</t>
  </si>
  <si>
    <t>* dépose de bois en démolition</t>
  </si>
  <si>
    <t>pannes et supports de pannes</t>
  </si>
  <si>
    <t>6 unités x 43ml</t>
  </si>
  <si>
    <t>sablières</t>
  </si>
  <si>
    <t>115ml</t>
  </si>
  <si>
    <t>chevrons entre les fermes</t>
  </si>
  <si>
    <t>68 unités x 6,80ml</t>
  </si>
  <si>
    <t>poutres renfort (cheminées)</t>
  </si>
  <si>
    <t>22ml</t>
  </si>
  <si>
    <t>contreventements en planches</t>
  </si>
  <si>
    <t>112 unités</t>
  </si>
  <si>
    <t>pour remplacement sur fermes</t>
  </si>
  <si>
    <t xml:space="preserve">provision </t>
  </si>
  <si>
    <t>arbalétrier 2ux11,5x3cm</t>
  </si>
  <si>
    <t>sans objet</t>
  </si>
  <si>
    <t>entrait 2ux9,50x3cm</t>
  </si>
  <si>
    <t>montant 7,50x3cm</t>
  </si>
  <si>
    <t>poinçon 11,50x3cm</t>
  </si>
  <si>
    <t>diagonales 7,50x3cm</t>
  </si>
  <si>
    <t>3.5.6</t>
  </si>
  <si>
    <t>* fourniture, façon et pose de bois neuf traité</t>
  </si>
  <si>
    <t>bois de ferme</t>
  </si>
  <si>
    <t>3.5.7</t>
  </si>
  <si>
    <t>* repose de bois déposé en conservation</t>
  </si>
  <si>
    <t>* moisage des arbalétriers par fourrure interposée entre arbalétriers (réalisé par le dessus) compris toutes découpes pour interposition entre les arbalétriers</t>
  </si>
  <si>
    <t>u</t>
  </si>
  <si>
    <t>* réparation abouts d'entraits renforcés par moisage, connectés par boulonnage</t>
  </si>
  <si>
    <t>3.5.8</t>
  </si>
  <si>
    <t>* reprises d'assemblages, rechevillages</t>
  </si>
  <si>
    <t>* maintien anti-flambement des entraits</t>
  </si>
  <si>
    <t>mise en œuvre de palées de contreventement transversale dans le plan des entraits, par entretoises et diagonales bois compris fourrure de calage entre entrait (Repère P2 notice BE)</t>
  </si>
  <si>
    <t>mise en œuvre d'entretoises en bois entre entraits de ferme en tête des cloisons compris connexion sur les poteaux de cloisons par vis  (Repère P4 notice BE)</t>
  </si>
  <si>
    <t>* ossature des édicules</t>
  </si>
  <si>
    <t>3.5.4à7</t>
  </si>
  <si>
    <t>restauration de l'ossature des édicules (charpente + bardage) comprenant dépose repose remplacement à la demande et complément</t>
  </si>
  <si>
    <t>réalisation de cadre ossature pour pose de châssis vitrés</t>
  </si>
  <si>
    <t>3.5.9</t>
  </si>
  <si>
    <t>* traitement des bois conservés</t>
  </si>
  <si>
    <t>3.5.10</t>
  </si>
  <si>
    <t>CHARPENTE ET STRUCTURE METALLIQUE</t>
  </si>
  <si>
    <t>* dépose sans soucis de conservation de poutres métal de toute nature, compris découpe et désassemblage</t>
  </si>
  <si>
    <t>poteaux</t>
  </si>
  <si>
    <t>34unités</t>
  </si>
  <si>
    <t>aisseliers</t>
  </si>
  <si>
    <t>68unités 45x45xép.4mm</t>
  </si>
  <si>
    <t>cornières arbalétriers</t>
  </si>
  <si>
    <t>72unités 45x45xép.4,5mm</t>
  </si>
  <si>
    <t>cornières entraits</t>
  </si>
  <si>
    <t>36unités  45x45xép.4,5mm</t>
  </si>
  <si>
    <t>cornières poinçons compris plats</t>
  </si>
  <si>
    <t>36unités 11,5htx3cm</t>
  </si>
  <si>
    <t xml:space="preserve">suspentes et plats support </t>
  </si>
  <si>
    <t>divers</t>
  </si>
  <si>
    <t>kg</t>
  </si>
  <si>
    <t>* dépose en conservation de poutres métal de toute nature, compris découpe et désassemblage</t>
  </si>
  <si>
    <t>* fourniture et pose de plats métal sur entraits + ridoirs</t>
  </si>
  <si>
    <t>* fourniture et pose de PRS moisants en about d'entraits pour raccord sur sablière</t>
  </si>
  <si>
    <t>* fourniture et pose de plats en tête des montants de rives de fermes</t>
  </si>
  <si>
    <t>* maintien anti-flambement des entraits (pièce 4 zone sans cloisons)</t>
  </si>
  <si>
    <t>mise en œuvre de tiges filetées traversant les entraits à l'axe du poinçon (Repère P3 notice BE)</t>
  </si>
  <si>
    <t>* traitement anticorrosion et peinture sur fers conservés</t>
  </si>
  <si>
    <t>* traitement anticorrosion et peinture sur fers neuf</t>
  </si>
  <si>
    <t>cis dans PU de fourniture</t>
  </si>
  <si>
    <t>CLOISONS ET FACADES BOIS</t>
  </si>
  <si>
    <t>STRUCTURE BOIS EN PARTIES VERTICALES</t>
  </si>
  <si>
    <t>murs gouttereaux</t>
  </si>
  <si>
    <t>inter</t>
  </si>
  <si>
    <t>murs pignons</t>
  </si>
  <si>
    <t>cloison intérieures</t>
  </si>
  <si>
    <t>linéaire</t>
  </si>
  <si>
    <t>soit</t>
  </si>
  <si>
    <t>3.6.1</t>
  </si>
  <si>
    <t>3.6.2</t>
  </si>
  <si>
    <t>3.6.3</t>
  </si>
  <si>
    <t>* fourniture et façon et pose de bois neuf traité, remplacement</t>
  </si>
  <si>
    <t>reprendre dépose en démolition</t>
  </si>
  <si>
    <t>* fourniture et façon et pose de bois neuf traité, compléments pour création de cloison intérieure et renforts</t>
  </si>
  <si>
    <t xml:space="preserve">* fourniture et façon et pose de bois neuf traité, remplacement et complément </t>
  </si>
  <si>
    <t xml:space="preserve">cloisons intérieures à créer pièces 12 -13 espace stockage </t>
  </si>
  <si>
    <t>divers pour renforts</t>
  </si>
  <si>
    <t>* renforcement de poteaux bois de façade dégradés comprenant découpe et greffe en pied de poteaux et/ou moisage</t>
  </si>
  <si>
    <t xml:space="preserve">réparation des pieds de poteaux </t>
  </si>
  <si>
    <t>unité</t>
  </si>
  <si>
    <t>moisage des poteaux (provision 10 unités)</t>
  </si>
  <si>
    <t>* remplacement des lisses basses, compris feutre d'interposition avec les maçonneries</t>
  </si>
  <si>
    <t>greffe/assemblage des montants sur les lisses basses</t>
  </si>
  <si>
    <t>3.6.4</t>
  </si>
  <si>
    <t>3.6.5</t>
  </si>
  <si>
    <t>ens</t>
  </si>
  <si>
    <t>3.6.6</t>
  </si>
  <si>
    <t>3.6.7</t>
  </si>
  <si>
    <t>* fourniture et pose de panneaux OSB hydrofuges sur pans de bois périphériques</t>
  </si>
  <si>
    <t>STRUCTURE METALLIQUE</t>
  </si>
  <si>
    <t>compté avec charpente de couverture</t>
  </si>
  <si>
    <t>PLANCHERS BOIS</t>
  </si>
  <si>
    <t>3.7.1</t>
  </si>
  <si>
    <t>PLANCHERS</t>
  </si>
  <si>
    <t>pièce n°1</t>
  </si>
  <si>
    <t>pièce n°7</t>
  </si>
  <si>
    <t>* dépose des planches en conservation et évacuation des bois non réutilisable</t>
  </si>
  <si>
    <t>* restauration et traitement des solives</t>
  </si>
  <si>
    <t>* restauration et traitement des lambourdes</t>
  </si>
  <si>
    <t>* traitement de finition</t>
  </si>
  <si>
    <t>DIVERS</t>
  </si>
  <si>
    <t>1.1.9</t>
  </si>
  <si>
    <t>TRAVAUX EN DEPENSES CONTROLEES</t>
  </si>
  <si>
    <t>Sur demande du maitre d'œuvre, à faire constater par attachement écrit et au jour le jour</t>
  </si>
  <si>
    <t>Ouvrier qualifié</t>
  </si>
  <si>
    <t>heure</t>
  </si>
  <si>
    <t>Ouvrier hautement qualifié</t>
  </si>
  <si>
    <t>Sous-total phase 1</t>
  </si>
  <si>
    <t>PHASE 2</t>
  </si>
  <si>
    <t>en phase 1</t>
  </si>
  <si>
    <t>3.1.5</t>
  </si>
  <si>
    <t>Par dalles emboitables sur zones dallées et pour zone de stockage</t>
  </si>
  <si>
    <t>Sous-total phase 2</t>
  </si>
  <si>
    <t>Total H.T. :</t>
  </si>
  <si>
    <t>T.V.A. 20% :</t>
  </si>
  <si>
    <t>Total T.T.C. :</t>
  </si>
  <si>
    <t>MAITRE DE L'OUVRAGE</t>
  </si>
  <si>
    <t>ONACVG</t>
  </si>
  <si>
    <t>Hôtel National des Invalides</t>
  </si>
  <si>
    <t>128 rue de Grenelle</t>
  </si>
  <si>
    <t>75700 Paris</t>
  </si>
  <si>
    <t>Ancien camp de Natzweiler-Struthof</t>
  </si>
  <si>
    <t>Restauration de la baraque cuisine</t>
  </si>
  <si>
    <t>LOT 2 - CHARPENTE - STRUCTURE</t>
  </si>
  <si>
    <t>A.C.M.H. MANDATAIRE</t>
  </si>
  <si>
    <t>BET STRUCTURE</t>
  </si>
  <si>
    <t>Pierre DUFOUR ACMH</t>
  </si>
  <si>
    <t>Equilibre Structures</t>
  </si>
  <si>
    <t>18, rue du Sentier</t>
  </si>
  <si>
    <t>10, rue Saint-Nicolas</t>
  </si>
  <si>
    <t>75002 Paris</t>
  </si>
  <si>
    <t>75012 Paris</t>
  </si>
  <si>
    <t>Tél : 06 48 08 91 90</t>
  </si>
  <si>
    <t>Tél. : 01 47 42 04 87</t>
  </si>
  <si>
    <t>pdufouracmh@antoine-dufour.com</t>
  </si>
  <si>
    <t>contact@equilibre-structures.fr</t>
  </si>
  <si>
    <t>ECONOMISTE</t>
  </si>
  <si>
    <t>BET ELECTRICITE</t>
  </si>
  <si>
    <t>Cabinet François</t>
  </si>
  <si>
    <t>B3E</t>
  </si>
  <si>
    <t>14, rue de Queuleu</t>
  </si>
  <si>
    <t>38, rue Paul Diacre</t>
  </si>
  <si>
    <t>57070 Metz</t>
  </si>
  <si>
    <t>57000 Metz</t>
  </si>
  <si>
    <t>Tél : 03 87 36 82 75</t>
  </si>
  <si>
    <t>Tél : 03 87 75 02 19</t>
  </si>
  <si>
    <t>contact@cabinetvmh.com</t>
  </si>
  <si>
    <t>b3eLorrain@aol.com</t>
  </si>
  <si>
    <t xml:space="preserve">env. 201,00ml </t>
  </si>
  <si>
    <t>env. 300,00m2</t>
  </si>
  <si>
    <t>env. 610,00m2</t>
  </si>
  <si>
    <t>env. 61,00m2</t>
  </si>
  <si>
    <t>* dépose de bois en conservation (25%)</t>
  </si>
  <si>
    <t>* dépose de bois en conservation (35%)</t>
  </si>
  <si>
    <t>* dépose de bois en démolition (50%)</t>
  </si>
  <si>
    <t>* repose des éléments déposés en conservation (70%)</t>
  </si>
  <si>
    <t>* fourniture et pose à neuf (30%)</t>
  </si>
  <si>
    <t xml:space="preserve">env. 300,00m2 </t>
  </si>
  <si>
    <t>ind. F 29/04/2025</t>
  </si>
  <si>
    <t>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</si>
</sst>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_-* #,##0.00\ _€_-;\-* #,##0.00\ _€_-;_-* &quot;-&quot;??\ _€_-;_-@_-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i/>
      <sz val="11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i/>
      <sz val="8"/>
      <name val="Arial"/>
      <family val="2"/>
    </font>
    <font>
      <i/>
      <u/>
      <sz val="8"/>
      <name val="Arial"/>
      <family val="2"/>
    </font>
    <font>
      <i/>
      <sz val="8"/>
      <color theme="1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rgb="FFFFC000"/>
      <name val="Arial"/>
      <family val="2"/>
    </font>
    <font>
      <i/>
      <sz val="9"/>
      <color theme="9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</cellStyleXfs>
  <cellXfs count="209">
    <xf numFmtId="0" fontId="0" fillId="0" borderId="0" xfId="0"/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0" fontId="4" fillId="0" borderId="2" xfId="3" quotePrefix="1" applyFont="1" applyBorder="1" applyAlignment="1">
      <alignment horizontal="center" vertical="center"/>
    </xf>
    <xf numFmtId="0" fontId="4" fillId="0" borderId="3" xfId="3" quotePrefix="1" applyFont="1" applyBorder="1" applyAlignment="1">
      <alignment horizontal="center" vertical="center"/>
    </xf>
    <xf numFmtId="0" fontId="4" fillId="0" borderId="0" xfId="3" quotePrefix="1" applyFont="1" applyAlignment="1">
      <alignment horizontal="left" vertical="center" wrapText="1" indent="1"/>
    </xf>
    <xf numFmtId="0" fontId="4" fillId="0" borderId="4" xfId="3" quotePrefix="1" applyFont="1" applyBorder="1" applyAlignment="1">
      <alignment horizontal="left" vertical="center" wrapText="1" indent="1"/>
    </xf>
    <xf numFmtId="0" fontId="4" fillId="0" borderId="5" xfId="3" applyFont="1" applyBorder="1" applyAlignment="1">
      <alignment horizontal="center" vertical="center"/>
    </xf>
    <xf numFmtId="2" fontId="4" fillId="0" borderId="5" xfId="3" applyNumberFormat="1" applyFont="1" applyBorder="1" applyAlignment="1">
      <alignment horizontal="center" vertical="center"/>
    </xf>
    <xf numFmtId="4" fontId="4" fillId="0" borderId="5" xfId="3" applyNumberFormat="1" applyFont="1" applyBorder="1" applyAlignment="1">
      <alignment horizontal="center" vertical="center"/>
    </xf>
    <xf numFmtId="17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4" fillId="0" borderId="5" xfId="3" quotePrefix="1" applyFont="1" applyBorder="1" applyAlignment="1">
      <alignment horizontal="center" vertical="center"/>
    </xf>
    <xf numFmtId="0" fontId="6" fillId="0" borderId="0" xfId="3" quotePrefix="1" applyFont="1" applyAlignment="1">
      <alignment horizontal="center" vertical="center" wrapText="1"/>
    </xf>
    <xf numFmtId="0" fontId="6" fillId="0" borderId="4" xfId="3" quotePrefix="1" applyFont="1" applyBorder="1" applyAlignment="1">
      <alignment horizontal="center" vertical="center" wrapText="1"/>
    </xf>
    <xf numFmtId="17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left" vertical="center"/>
    </xf>
    <xf numFmtId="0" fontId="7" fillId="0" borderId="0" xfId="0" quotePrefix="1" applyFont="1" applyAlignment="1">
      <alignment horizontal="left" vertical="center"/>
    </xf>
    <xf numFmtId="0" fontId="4" fillId="0" borderId="0" xfId="0" quotePrefix="1" applyFont="1" applyAlignment="1">
      <alignment horizontal="left" vertical="center" wrapText="1"/>
    </xf>
    <xf numFmtId="0" fontId="4" fillId="0" borderId="4" xfId="0" quotePrefix="1" applyFont="1" applyBorder="1" applyAlignment="1">
      <alignment horizontal="left" vertical="center" wrapText="1"/>
    </xf>
    <xf numFmtId="0" fontId="8" fillId="0" borderId="0" xfId="0" quotePrefix="1" applyFont="1" applyAlignment="1">
      <alignment horizontal="left" vertical="center" indent="1"/>
    </xf>
    <xf numFmtId="0" fontId="4" fillId="0" borderId="0" xfId="0" quotePrefix="1" applyFont="1" applyAlignment="1">
      <alignment horizontal="left" vertical="center" indent="2"/>
    </xf>
    <xf numFmtId="0" fontId="4" fillId="0" borderId="5" xfId="3" applyFont="1" applyBorder="1" applyAlignment="1">
      <alignment horizontal="left" vertical="center" indent="1"/>
    </xf>
    <xf numFmtId="0" fontId="4" fillId="0" borderId="0" xfId="0" quotePrefix="1" applyFont="1" applyAlignment="1">
      <alignment horizontal="left" vertical="center" indent="1"/>
    </xf>
    <xf numFmtId="0" fontId="9" fillId="0" borderId="5" xfId="3" applyFont="1" applyBorder="1" applyAlignment="1">
      <alignment horizontal="left" vertical="center" indent="1"/>
    </xf>
    <xf numFmtId="0" fontId="4" fillId="0" borderId="0" xfId="3" quotePrefix="1" applyFont="1" applyAlignment="1">
      <alignment horizontal="left" vertical="center" wrapText="1" indent="2"/>
    </xf>
    <xf numFmtId="0" fontId="4" fillId="0" borderId="0" xfId="0" quotePrefix="1" applyFont="1" applyAlignment="1">
      <alignment horizontal="left" vertical="center" indent="3"/>
    </xf>
    <xf numFmtId="0" fontId="9" fillId="0" borderId="5" xfId="3" applyFont="1" applyBorder="1" applyAlignment="1">
      <alignment horizontal="center" vertical="center"/>
    </xf>
    <xf numFmtId="0" fontId="4" fillId="0" borderId="0" xfId="0" quotePrefix="1" applyFont="1" applyAlignment="1">
      <alignment horizontal="left" vertical="center" wrapText="1" indent="2"/>
    </xf>
    <xf numFmtId="1" fontId="4" fillId="0" borderId="5" xfId="3" applyNumberFormat="1" applyFont="1" applyBorder="1" applyAlignment="1">
      <alignment horizontal="center" vertical="center"/>
    </xf>
    <xf numFmtId="0" fontId="4" fillId="0" borderId="0" xfId="0" quotePrefix="1" applyFont="1" applyAlignment="1">
      <alignment horizontal="left" vertical="center" wrapText="1" indent="1"/>
    </xf>
    <xf numFmtId="0" fontId="4" fillId="0" borderId="4" xfId="0" quotePrefix="1" applyFont="1" applyBorder="1" applyAlignment="1">
      <alignment horizontal="left" vertical="center" wrapText="1" indent="1"/>
    </xf>
    <xf numFmtId="0" fontId="7" fillId="0" borderId="0" xfId="0" applyFont="1" applyAlignment="1">
      <alignment vertical="center"/>
    </xf>
    <xf numFmtId="0" fontId="4" fillId="0" borderId="0" xfId="3" quotePrefix="1" applyFont="1" applyAlignment="1">
      <alignment horizontal="left" vertical="top" wrapText="1"/>
    </xf>
    <xf numFmtId="2" fontId="4" fillId="0" borderId="4" xfId="3" quotePrefix="1" applyNumberFormat="1" applyFont="1" applyBorder="1" applyAlignment="1">
      <alignment horizontal="left" vertical="top" wrapText="1"/>
    </xf>
    <xf numFmtId="4" fontId="4" fillId="0" borderId="2" xfId="3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3" applyFont="1" applyAlignment="1">
      <alignment vertical="center"/>
    </xf>
    <xf numFmtId="0" fontId="4" fillId="0" borderId="0" xfId="3" quotePrefix="1" applyFont="1" applyAlignment="1">
      <alignment horizontal="left" vertical="center" wrapText="1"/>
    </xf>
    <xf numFmtId="0" fontId="4" fillId="0" borderId="4" xfId="3" quotePrefix="1" applyFont="1" applyBorder="1" applyAlignment="1">
      <alignment horizontal="left" vertical="center" wrapText="1"/>
    </xf>
    <xf numFmtId="0" fontId="8" fillId="0" borderId="4" xfId="0" quotePrefix="1" applyFont="1" applyBorder="1" applyAlignment="1">
      <alignment horizontal="left" vertical="center" indent="1"/>
    </xf>
    <xf numFmtId="2" fontId="2" fillId="0" borderId="0" xfId="0" applyNumberFormat="1" applyFont="1" applyAlignment="1">
      <alignment horizontal="center" vertical="center"/>
    </xf>
    <xf numFmtId="0" fontId="4" fillId="0" borderId="0" xfId="3" quotePrefix="1" applyFont="1" applyAlignment="1">
      <alignment horizontal="left" vertical="center" indent="2"/>
    </xf>
    <xf numFmtId="4" fontId="2" fillId="0" borderId="0" xfId="0" applyNumberFormat="1" applyFont="1" applyAlignment="1">
      <alignment vertical="center"/>
    </xf>
    <xf numFmtId="0" fontId="9" fillId="0" borderId="0" xfId="0" quotePrefix="1" applyFont="1" applyAlignment="1">
      <alignment horizontal="left" vertical="center" indent="3"/>
    </xf>
    <xf numFmtId="0" fontId="10" fillId="0" borderId="0" xfId="0" quotePrefix="1" applyFont="1" applyAlignment="1">
      <alignment horizontal="left" vertical="center" wrapText="1" indent="2"/>
    </xf>
    <xf numFmtId="0" fontId="9" fillId="0" borderId="0" xfId="0" quotePrefix="1" applyFont="1" applyAlignment="1">
      <alignment horizontal="left" vertical="center" wrapText="1" indent="2"/>
    </xf>
    <xf numFmtId="2" fontId="9" fillId="0" borderId="0" xfId="0" quotePrefix="1" applyNumberFormat="1" applyFont="1" applyAlignment="1">
      <alignment horizontal="center" vertical="center" wrapText="1"/>
    </xf>
    <xf numFmtId="1" fontId="9" fillId="0" borderId="0" xfId="0" quotePrefix="1" applyNumberFormat="1" applyFont="1" applyAlignment="1">
      <alignment horizontal="center" vertical="center" wrapText="1"/>
    </xf>
    <xf numFmtId="0" fontId="9" fillId="0" borderId="4" xfId="0" quotePrefix="1" applyFont="1" applyBorder="1" applyAlignment="1">
      <alignment horizontal="center" vertical="center" wrapText="1"/>
    </xf>
    <xf numFmtId="0" fontId="9" fillId="0" borderId="5" xfId="3" quotePrefix="1" applyFont="1" applyBorder="1" applyAlignment="1">
      <alignment horizontal="center" vertical="center"/>
    </xf>
    <xf numFmtId="4" fontId="9" fillId="0" borderId="2" xfId="3" applyNumberFormat="1" applyFont="1" applyBorder="1" applyAlignment="1">
      <alignment horizontal="center" vertical="center"/>
    </xf>
    <xf numFmtId="4" fontId="9" fillId="0" borderId="5" xfId="3" applyNumberFormat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9" fillId="0" borderId="0" xfId="0" quotePrefix="1" applyFont="1" applyAlignment="1">
      <alignment horizontal="left" vertical="center"/>
    </xf>
    <xf numFmtId="2" fontId="12" fillId="0" borderId="9" xfId="0" quotePrefix="1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2" fontId="4" fillId="0" borderId="2" xfId="3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7" fillId="0" borderId="0" xfId="3" quotePrefix="1" applyFont="1" applyAlignment="1">
      <alignment horizontal="left" vertical="center"/>
    </xf>
    <xf numFmtId="2" fontId="4" fillId="0" borderId="0" xfId="3" applyNumberFormat="1" applyFont="1" applyAlignment="1">
      <alignment horizontal="center" vertical="center"/>
    </xf>
    <xf numFmtId="4" fontId="4" fillId="0" borderId="0" xfId="3" applyNumberFormat="1" applyFont="1" applyAlignment="1">
      <alignment horizontal="center" vertical="center"/>
    </xf>
    <xf numFmtId="0" fontId="4" fillId="0" borderId="0" xfId="3" quotePrefix="1" applyFont="1" applyAlignment="1">
      <alignment vertical="center"/>
    </xf>
    <xf numFmtId="0" fontId="4" fillId="0" borderId="0" xfId="3" quotePrefix="1" applyFont="1" applyAlignment="1">
      <alignment horizontal="left" vertical="center" indent="1"/>
    </xf>
    <xf numFmtId="0" fontId="12" fillId="0" borderId="0" xfId="0" applyFont="1" applyAlignment="1">
      <alignment horizontal="left" vertical="center"/>
    </xf>
    <xf numFmtId="0" fontId="10" fillId="0" borderId="0" xfId="0" quotePrefix="1" applyFont="1" applyAlignment="1">
      <alignment horizontal="left" vertical="center" indent="2"/>
    </xf>
    <xf numFmtId="0" fontId="9" fillId="0" borderId="0" xfId="0" quotePrefix="1" applyFont="1" applyAlignment="1">
      <alignment horizontal="left" vertical="center" wrapText="1" indent="1"/>
    </xf>
    <xf numFmtId="0" fontId="9" fillId="0" borderId="4" xfId="0" quotePrefix="1" applyFont="1" applyBorder="1" applyAlignment="1">
      <alignment horizontal="left" vertical="center" wrapText="1" indent="1"/>
    </xf>
    <xf numFmtId="0" fontId="9" fillId="0" borderId="0" xfId="0" quotePrefix="1" applyFont="1" applyAlignment="1">
      <alignment vertical="center"/>
    </xf>
    <xf numFmtId="0" fontId="9" fillId="0" borderId="0" xfId="0" quotePrefix="1" applyFont="1" applyAlignment="1">
      <alignment horizontal="center" vertical="center" wrapText="1"/>
    </xf>
    <xf numFmtId="0" fontId="9" fillId="0" borderId="0" xfId="0" quotePrefix="1" applyFont="1" applyAlignment="1">
      <alignment horizontal="center" vertical="center"/>
    </xf>
    <xf numFmtId="164" fontId="9" fillId="0" borderId="0" xfId="0" quotePrefix="1" applyNumberFormat="1" applyFont="1" applyAlignment="1">
      <alignment horizontal="center" vertical="center" wrapText="1"/>
    </xf>
    <xf numFmtId="164" fontId="4" fillId="0" borderId="5" xfId="3" applyNumberFormat="1" applyFont="1" applyBorder="1" applyAlignment="1">
      <alignment horizontal="center" vertical="center"/>
    </xf>
    <xf numFmtId="164" fontId="9" fillId="0" borderId="10" xfId="0" quotePrefix="1" applyNumberFormat="1" applyFont="1" applyBorder="1" applyAlignment="1">
      <alignment horizontal="center" vertical="center" wrapText="1"/>
    </xf>
    <xf numFmtId="164" fontId="12" fillId="0" borderId="0" xfId="0" quotePrefix="1" applyNumberFormat="1" applyFont="1" applyAlignment="1">
      <alignment horizontal="center" vertical="center" wrapText="1"/>
    </xf>
    <xf numFmtId="0" fontId="9" fillId="0" borderId="0" xfId="0" quotePrefix="1" applyFont="1" applyAlignment="1">
      <alignment horizontal="left" vertical="center" indent="1"/>
    </xf>
    <xf numFmtId="0" fontId="9" fillId="0" borderId="0" xfId="0" quotePrefix="1" applyFont="1" applyAlignment="1">
      <alignment horizontal="right" vertical="center" indent="1"/>
    </xf>
    <xf numFmtId="164" fontId="12" fillId="0" borderId="0" xfId="3" quotePrefix="1" applyNumberFormat="1" applyFont="1" applyAlignment="1">
      <alignment horizontal="left" vertical="center" wrapText="1" indent="1"/>
    </xf>
    <xf numFmtId="0" fontId="9" fillId="0" borderId="4" xfId="0" quotePrefix="1" applyFont="1" applyBorder="1" applyAlignment="1">
      <alignment horizontal="left" vertical="center"/>
    </xf>
    <xf numFmtId="0" fontId="9" fillId="0" borderId="0" xfId="0" quotePrefix="1" applyFont="1" applyAlignment="1">
      <alignment horizontal="right" vertical="center" wrapText="1" indent="1"/>
    </xf>
    <xf numFmtId="164" fontId="9" fillId="0" borderId="0" xfId="3" quotePrefix="1" applyNumberFormat="1" applyFont="1" applyAlignment="1">
      <alignment horizontal="left" vertical="center" wrapText="1" indent="1"/>
    </xf>
    <xf numFmtId="2" fontId="9" fillId="0" borderId="0" xfId="3" quotePrefix="1" applyNumberFormat="1" applyFont="1" applyAlignment="1">
      <alignment horizontal="left" vertical="center" indent="1"/>
    </xf>
    <xf numFmtId="9" fontId="9" fillId="0" borderId="0" xfId="2" quotePrefix="1" applyFont="1" applyAlignment="1">
      <alignment horizontal="center" vertical="center" wrapText="1"/>
    </xf>
    <xf numFmtId="164" fontId="4" fillId="0" borderId="2" xfId="3" applyNumberFormat="1" applyFont="1" applyBorder="1" applyAlignment="1">
      <alignment horizontal="center" vertical="center"/>
    </xf>
    <xf numFmtId="0" fontId="6" fillId="0" borderId="0" xfId="3" quotePrefix="1" applyFont="1" applyAlignment="1">
      <alignment horizontal="left" vertical="center" wrapText="1" indent="2"/>
    </xf>
    <xf numFmtId="0" fontId="9" fillId="0" borderId="0" xfId="3" quotePrefix="1" applyFont="1" applyAlignment="1">
      <alignment horizontal="left" vertical="center" indent="1"/>
    </xf>
    <xf numFmtId="0" fontId="4" fillId="0" borderId="0" xfId="0" quotePrefix="1" applyFont="1" applyAlignment="1">
      <alignment horizontal="left" vertical="center" indent="5"/>
    </xf>
    <xf numFmtId="0" fontId="6" fillId="0" borderId="0" xfId="3" quotePrefix="1" applyFont="1" applyAlignment="1">
      <alignment horizontal="left" vertical="center" wrapText="1" indent="4"/>
    </xf>
    <xf numFmtId="1" fontId="4" fillId="0" borderId="2" xfId="3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2" fontId="9" fillId="0" borderId="0" xfId="3" quotePrefix="1" applyNumberFormat="1" applyFont="1" applyAlignment="1">
      <alignment horizontal="left" vertical="center" wrapText="1" indent="1"/>
    </xf>
    <xf numFmtId="2" fontId="9" fillId="0" borderId="0" xfId="0" quotePrefix="1" applyNumberFormat="1" applyFont="1" applyAlignment="1">
      <alignment horizontal="right" vertical="center"/>
    </xf>
    <xf numFmtId="0" fontId="9" fillId="0" borderId="5" xfId="3" applyFont="1" applyBorder="1" applyAlignment="1">
      <alignment horizontal="left" vertical="center"/>
    </xf>
    <xf numFmtId="4" fontId="4" fillId="0" borderId="0" xfId="0" applyNumberFormat="1" applyFont="1" applyAlignment="1">
      <alignment horizontal="center" vertical="center"/>
    </xf>
    <xf numFmtId="0" fontId="4" fillId="0" borderId="4" xfId="0" quotePrefix="1" applyFont="1" applyBorder="1" applyAlignment="1">
      <alignment horizontal="left" vertical="center" indent="1"/>
    </xf>
    <xf numFmtId="0" fontId="4" fillId="0" borderId="0" xfId="0" quotePrefix="1" applyFont="1" applyAlignment="1">
      <alignment vertical="center"/>
    </xf>
    <xf numFmtId="0" fontId="13" fillId="0" borderId="4" xfId="3" quotePrefix="1" applyFont="1" applyBorder="1" applyAlignment="1">
      <alignment horizontal="right" vertical="center" indent="1"/>
    </xf>
    <xf numFmtId="4" fontId="13" fillId="0" borderId="1" xfId="3" applyNumberFormat="1" applyFont="1" applyBorder="1" applyAlignment="1">
      <alignment horizontal="center" vertical="center"/>
    </xf>
    <xf numFmtId="0" fontId="9" fillId="0" borderId="0" xfId="3" quotePrefix="1" applyFont="1" applyAlignment="1">
      <alignment horizontal="left" vertical="center"/>
    </xf>
    <xf numFmtId="0" fontId="4" fillId="0" borderId="11" xfId="3" quotePrefix="1" applyFont="1" applyBorder="1" applyAlignment="1">
      <alignment horizontal="center" vertical="center"/>
    </xf>
    <xf numFmtId="0" fontId="4" fillId="0" borderId="12" xfId="3" quotePrefix="1" applyFont="1" applyBorder="1" applyAlignment="1">
      <alignment horizontal="center" vertical="center"/>
    </xf>
    <xf numFmtId="0" fontId="4" fillId="0" borderId="10" xfId="3" quotePrefix="1" applyFont="1" applyBorder="1" applyAlignment="1">
      <alignment horizontal="left" vertical="center"/>
    </xf>
    <xf numFmtId="0" fontId="9" fillId="0" borderId="10" xfId="3" quotePrefix="1" applyFont="1" applyBorder="1" applyAlignment="1">
      <alignment horizontal="left" vertical="center"/>
    </xf>
    <xf numFmtId="0" fontId="9" fillId="0" borderId="10" xfId="3" quotePrefix="1" applyFont="1" applyBorder="1" applyAlignment="1">
      <alignment horizontal="right" vertical="center"/>
    </xf>
    <xf numFmtId="0" fontId="9" fillId="0" borderId="10" xfId="3" quotePrefix="1" applyFont="1" applyBorder="1" applyAlignment="1">
      <alignment horizontal="center" vertical="center"/>
    </xf>
    <xf numFmtId="2" fontId="9" fillId="0" borderId="10" xfId="3" quotePrefix="1" applyNumberFormat="1" applyFont="1" applyBorder="1" applyAlignment="1">
      <alignment horizontal="center" vertical="center"/>
    </xf>
    <xf numFmtId="166" fontId="9" fillId="0" borderId="10" xfId="1" quotePrefix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166" fontId="12" fillId="0" borderId="10" xfId="3" quotePrefix="1" applyNumberFormat="1" applyFont="1" applyBorder="1" applyAlignment="1">
      <alignment horizontal="left" vertical="center"/>
    </xf>
    <xf numFmtId="0" fontId="4" fillId="0" borderId="12" xfId="3" applyFont="1" applyBorder="1" applyAlignment="1">
      <alignment horizontal="center" vertical="center"/>
    </xf>
    <xf numFmtId="2" fontId="4" fillId="0" borderId="11" xfId="3" applyNumberFormat="1" applyFont="1" applyBorder="1" applyAlignment="1">
      <alignment horizontal="center" vertical="center"/>
    </xf>
    <xf numFmtId="4" fontId="4" fillId="0" borderId="12" xfId="3" applyNumberFormat="1" applyFont="1" applyBorder="1" applyAlignment="1">
      <alignment horizontal="center" vertical="center"/>
    </xf>
    <xf numFmtId="0" fontId="4" fillId="0" borderId="0" xfId="3" quotePrefix="1" applyFont="1" applyAlignment="1">
      <alignment horizontal="center" vertical="center"/>
    </xf>
    <xf numFmtId="0" fontId="4" fillId="0" borderId="0" xfId="3" quotePrefix="1" applyFont="1" applyAlignment="1">
      <alignment horizontal="left" vertical="center"/>
    </xf>
    <xf numFmtId="0" fontId="9" fillId="0" borderId="0" xfId="3" quotePrefix="1" applyFont="1" applyAlignment="1">
      <alignment horizontal="right" vertical="center"/>
    </xf>
    <xf numFmtId="0" fontId="9" fillId="0" borderId="0" xfId="3" quotePrefix="1" applyFont="1" applyAlignment="1">
      <alignment horizontal="center" vertical="center"/>
    </xf>
    <xf numFmtId="2" fontId="9" fillId="0" borderId="0" xfId="3" quotePrefix="1" applyNumberFormat="1" applyFont="1" applyAlignment="1">
      <alignment horizontal="center" vertical="center"/>
    </xf>
    <xf numFmtId="166" fontId="9" fillId="0" borderId="0" xfId="1" quotePrefix="1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166" fontId="12" fillId="0" borderId="0" xfId="3" quotePrefix="1" applyNumberFormat="1" applyFont="1" applyAlignment="1">
      <alignment horizontal="left" vertical="center"/>
    </xf>
    <xf numFmtId="0" fontId="4" fillId="0" borderId="0" xfId="3" applyFont="1" applyAlignment="1">
      <alignment horizontal="center" vertical="center"/>
    </xf>
    <xf numFmtId="0" fontId="4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4" fillId="0" borderId="0" xfId="3" applyFont="1" applyAlignment="1">
      <alignment horizontal="center" vertical="center" wrapText="1"/>
    </xf>
    <xf numFmtId="0" fontId="7" fillId="0" borderId="13" xfId="3" applyFont="1" applyBorder="1" applyAlignment="1">
      <alignment horizontal="left" vertical="center" indent="1"/>
    </xf>
    <xf numFmtId="0" fontId="4" fillId="0" borderId="9" xfId="3" applyFont="1" applyBorder="1" applyAlignment="1">
      <alignment vertical="center" wrapText="1"/>
    </xf>
    <xf numFmtId="0" fontId="7" fillId="0" borderId="15" xfId="3" applyFont="1" applyBorder="1" applyAlignment="1">
      <alignment horizontal="left" vertical="center" indent="1"/>
    </xf>
    <xf numFmtId="0" fontId="7" fillId="0" borderId="17" xfId="3" applyFont="1" applyBorder="1" applyAlignment="1">
      <alignment horizontal="left" vertical="center" indent="1"/>
    </xf>
    <xf numFmtId="0" fontId="4" fillId="0" borderId="10" xfId="3" applyFont="1" applyBorder="1" applyAlignment="1">
      <alignment horizontal="left" vertical="center" wrapText="1" indent="1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3" fillId="0" borderId="0" xfId="4"/>
    <xf numFmtId="0" fontId="3" fillId="0" borderId="0" xfId="4" applyAlignment="1">
      <alignment horizontal="center" vertical="center"/>
    </xf>
    <xf numFmtId="0" fontId="15" fillId="0" borderId="0" xfId="4" applyFont="1"/>
    <xf numFmtId="4" fontId="3" fillId="0" borderId="0" xfId="4" applyNumberFormat="1" applyAlignment="1">
      <alignment horizontal="center"/>
    </xf>
    <xf numFmtId="0" fontId="3" fillId="0" borderId="0" xfId="4" applyAlignment="1">
      <alignment horizontal="center"/>
    </xf>
    <xf numFmtId="4" fontId="3" fillId="0" borderId="0" xfId="4" applyNumberFormat="1" applyAlignment="1">
      <alignment horizontal="right"/>
    </xf>
    <xf numFmtId="4" fontId="17" fillId="0" borderId="0" xfId="4" applyNumberFormat="1" applyFont="1" applyAlignment="1">
      <alignment horizontal="left"/>
    </xf>
    <xf numFmtId="0" fontId="3" fillId="0" borderId="0" xfId="4" applyAlignment="1">
      <alignment vertical="center"/>
    </xf>
    <xf numFmtId="4" fontId="18" fillId="0" borderId="0" xfId="4" applyNumberFormat="1" applyFont="1" applyAlignment="1">
      <alignment horizontal="center"/>
    </xf>
    <xf numFmtId="0" fontId="3" fillId="0" borderId="9" xfId="4" applyBorder="1" applyAlignment="1">
      <alignment horizontal="center" vertical="center"/>
    </xf>
    <xf numFmtId="0" fontId="5" fillId="0" borderId="9" xfId="4" applyFont="1" applyBorder="1" applyAlignment="1">
      <alignment vertical="center"/>
    </xf>
    <xf numFmtId="0" fontId="3" fillId="0" borderId="0" xfId="4" applyAlignment="1">
      <alignment horizontal="left" vertical="center" indent="2"/>
    </xf>
    <xf numFmtId="0" fontId="3" fillId="0" borderId="0" xfId="4" applyAlignment="1">
      <alignment horizontal="left" vertical="center"/>
    </xf>
    <xf numFmtId="4" fontId="3" fillId="0" borderId="0" xfId="4" applyNumberFormat="1" applyAlignment="1">
      <alignment horizontal="center" vertical="center"/>
    </xf>
    <xf numFmtId="4" fontId="3" fillId="0" borderId="0" xfId="4" applyNumberFormat="1" applyAlignment="1">
      <alignment horizontal="right" vertical="center"/>
    </xf>
    <xf numFmtId="0" fontId="3" fillId="0" borderId="15" xfId="4" applyBorder="1" applyAlignment="1">
      <alignment horizontal="center" vertical="center"/>
    </xf>
    <xf numFmtId="0" fontId="3" fillId="0" borderId="0" xfId="4" applyAlignment="1">
      <alignment horizontal="center" vertical="center"/>
    </xf>
    <xf numFmtId="0" fontId="3" fillId="0" borderId="16" xfId="4" applyBorder="1" applyAlignment="1">
      <alignment horizontal="center" vertical="center"/>
    </xf>
    <xf numFmtId="0" fontId="3" fillId="0" borderId="17" xfId="4" applyBorder="1" applyAlignment="1">
      <alignment horizontal="center" vertical="center"/>
    </xf>
    <xf numFmtId="0" fontId="3" fillId="0" borderId="10" xfId="4" applyBorder="1" applyAlignment="1">
      <alignment horizontal="center" vertical="center"/>
    </xf>
    <xf numFmtId="0" fontId="3" fillId="0" borderId="18" xfId="4" applyBorder="1" applyAlignment="1">
      <alignment horizontal="center" vertical="center"/>
    </xf>
    <xf numFmtId="0" fontId="3" fillId="0" borderId="13" xfId="4" applyBorder="1" applyAlignment="1">
      <alignment horizontal="center" vertical="center"/>
    </xf>
    <xf numFmtId="0" fontId="3" fillId="0" borderId="9" xfId="4" applyBorder="1" applyAlignment="1">
      <alignment horizontal="center" vertical="center"/>
    </xf>
    <xf numFmtId="0" fontId="3" fillId="0" borderId="14" xfId="4" applyBorder="1" applyAlignment="1">
      <alignment horizontal="center" vertical="center"/>
    </xf>
    <xf numFmtId="0" fontId="5" fillId="0" borderId="13" xfId="4" applyFont="1" applyBorder="1" applyAlignment="1">
      <alignment horizontal="center" vertical="center"/>
    </xf>
    <xf numFmtId="0" fontId="5" fillId="0" borderId="9" xfId="4" applyFont="1" applyBorder="1" applyAlignment="1">
      <alignment horizontal="center" vertical="center"/>
    </xf>
    <xf numFmtId="0" fontId="5" fillId="0" borderId="14" xfId="4" applyFont="1" applyBorder="1" applyAlignment="1">
      <alignment horizontal="center" vertical="center"/>
    </xf>
    <xf numFmtId="0" fontId="5" fillId="0" borderId="6" xfId="4" applyFont="1" applyBorder="1" applyAlignment="1">
      <alignment horizontal="center" vertical="center"/>
    </xf>
    <xf numFmtId="0" fontId="5" fillId="0" borderId="7" xfId="4" applyFont="1" applyBorder="1" applyAlignment="1">
      <alignment horizontal="center" vertical="center"/>
    </xf>
    <xf numFmtId="0" fontId="5" fillId="0" borderId="8" xfId="4" applyFont="1" applyBorder="1" applyAlignment="1">
      <alignment horizontal="center" vertical="center"/>
    </xf>
    <xf numFmtId="0" fontId="16" fillId="0" borderId="0" xfId="4" applyFont="1" applyAlignment="1">
      <alignment horizontal="center" vertical="center" wrapText="1"/>
    </xf>
    <xf numFmtId="0" fontId="16" fillId="0" borderId="0" xfId="4" applyFont="1" applyAlignment="1">
      <alignment horizontal="center"/>
    </xf>
    <xf numFmtId="0" fontId="16" fillId="0" borderId="13" xfId="4" applyFont="1" applyBorder="1" applyAlignment="1">
      <alignment horizontal="center" vertical="center"/>
    </xf>
    <xf numFmtId="0" fontId="16" fillId="0" borderId="9" xfId="4" applyFont="1" applyBorder="1" applyAlignment="1">
      <alignment horizontal="center" vertical="center"/>
    </xf>
    <xf numFmtId="0" fontId="16" fillId="0" borderId="14" xfId="4" applyFont="1" applyBorder="1" applyAlignment="1">
      <alignment horizontal="center" vertical="center"/>
    </xf>
    <xf numFmtId="0" fontId="16" fillId="0" borderId="17" xfId="4" applyFont="1" applyBorder="1" applyAlignment="1">
      <alignment horizontal="center" vertical="center" wrapText="1"/>
    </xf>
    <xf numFmtId="0" fontId="16" fillId="0" borderId="10" xfId="4" applyFont="1" applyBorder="1" applyAlignment="1">
      <alignment horizontal="center" vertical="center" wrapText="1"/>
    </xf>
    <xf numFmtId="0" fontId="16" fillId="0" borderId="18" xfId="4" applyFont="1" applyBorder="1" applyAlignment="1">
      <alignment horizontal="center" vertical="center" wrapText="1"/>
    </xf>
    <xf numFmtId="0" fontId="16" fillId="0" borderId="0" xfId="4" applyFont="1" applyAlignment="1">
      <alignment horizontal="center" vertical="center"/>
    </xf>
    <xf numFmtId="0" fontId="14" fillId="0" borderId="0" xfId="4" applyFont="1" applyAlignment="1">
      <alignment horizontal="center" vertical="center"/>
    </xf>
    <xf numFmtId="4" fontId="7" fillId="0" borderId="7" xfId="3" applyNumberFormat="1" applyFont="1" applyBorder="1" applyAlignment="1">
      <alignment horizontal="center" vertical="center" wrapText="1"/>
    </xf>
    <xf numFmtId="4" fontId="7" fillId="0" borderId="8" xfId="3" applyNumberFormat="1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left" vertical="center" wrapText="1" indent="1"/>
    </xf>
    <xf numFmtId="0" fontId="4" fillId="0" borderId="0" xfId="0" quotePrefix="1" applyFont="1" applyAlignment="1">
      <alignment horizontal="left" vertical="center" wrapText="1" indent="1"/>
    </xf>
    <xf numFmtId="0" fontId="4" fillId="0" borderId="4" xfId="0" quotePrefix="1" applyFont="1" applyBorder="1" applyAlignment="1">
      <alignment horizontal="left" vertical="center" wrapText="1" indent="1"/>
    </xf>
    <xf numFmtId="0" fontId="4" fillId="0" borderId="0" xfId="0" quotePrefix="1" applyFont="1" applyAlignment="1">
      <alignment horizontal="left" vertical="center" wrapText="1" indent="3"/>
    </xf>
    <xf numFmtId="0" fontId="4" fillId="0" borderId="4" xfId="0" quotePrefix="1" applyFont="1" applyBorder="1" applyAlignment="1">
      <alignment horizontal="left" vertical="center" wrapText="1" indent="3"/>
    </xf>
    <xf numFmtId="0" fontId="6" fillId="0" borderId="0" xfId="3" quotePrefix="1" applyFont="1" applyAlignment="1">
      <alignment horizontal="center" vertical="center" wrapText="1"/>
    </xf>
    <xf numFmtId="0" fontId="6" fillId="0" borderId="4" xfId="3" quotePrefix="1" applyFont="1" applyBorder="1" applyAlignment="1">
      <alignment horizontal="center" vertical="center" wrapText="1"/>
    </xf>
    <xf numFmtId="0" fontId="5" fillId="2" borderId="2" xfId="3" quotePrefix="1" applyFont="1" applyFill="1" applyBorder="1" applyAlignment="1">
      <alignment horizontal="center" vertical="center" wrapText="1"/>
    </xf>
    <xf numFmtId="0" fontId="5" fillId="2" borderId="0" xfId="3" quotePrefix="1" applyFont="1" applyFill="1" applyAlignment="1">
      <alignment horizontal="center" vertical="center" wrapText="1"/>
    </xf>
    <xf numFmtId="0" fontId="5" fillId="2" borderId="4" xfId="3" quotePrefix="1" applyFont="1" applyFill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left" vertical="center" wrapText="1" indent="2"/>
    </xf>
    <xf numFmtId="0" fontId="4" fillId="0" borderId="0" xfId="0" quotePrefix="1" applyFont="1" applyAlignment="1">
      <alignment horizontal="left" vertical="center" wrapText="1" indent="2"/>
    </xf>
    <xf numFmtId="0" fontId="4" fillId="0" borderId="4" xfId="0" quotePrefix="1" applyFont="1" applyBorder="1" applyAlignment="1">
      <alignment horizontal="left" vertical="center" wrapText="1" indent="2"/>
    </xf>
    <xf numFmtId="0" fontId="4" fillId="0" borderId="0" xfId="0" quotePrefix="1" applyFont="1" applyAlignment="1">
      <alignment horizontal="left" vertical="center" wrapText="1"/>
    </xf>
    <xf numFmtId="0" fontId="4" fillId="0" borderId="4" xfId="0" quotePrefix="1" applyFont="1" applyBorder="1" applyAlignment="1">
      <alignment horizontal="left" vertical="center" wrapText="1"/>
    </xf>
    <xf numFmtId="4" fontId="7" fillId="0" borderId="9" xfId="3" applyNumberFormat="1" applyFont="1" applyBorder="1" applyAlignment="1">
      <alignment horizontal="center" vertical="center"/>
    </xf>
    <xf numFmtId="4" fontId="7" fillId="0" borderId="14" xfId="3" applyNumberFormat="1" applyFont="1" applyBorder="1" applyAlignment="1">
      <alignment horizontal="center" vertical="center"/>
    </xf>
    <xf numFmtId="4" fontId="4" fillId="0" borderId="0" xfId="3" applyNumberFormat="1" applyFont="1" applyAlignment="1">
      <alignment horizontal="center" vertical="center"/>
    </xf>
    <xf numFmtId="4" fontId="4" fillId="0" borderId="16" xfId="3" applyNumberFormat="1" applyFont="1" applyBorder="1" applyAlignment="1">
      <alignment horizontal="center" vertical="center"/>
    </xf>
    <xf numFmtId="4" fontId="4" fillId="0" borderId="5" xfId="3" applyNumberFormat="1" applyFont="1" applyBorder="1" applyAlignment="1">
      <alignment horizontal="center" vertical="center"/>
    </xf>
    <xf numFmtId="0" fontId="4" fillId="0" borderId="2" xfId="0" quotePrefix="1" applyFont="1" applyBorder="1" applyAlignment="1">
      <alignment horizontal="left" vertical="center" wrapText="1" indent="3"/>
    </xf>
    <xf numFmtId="0" fontId="4" fillId="0" borderId="2" xfId="3" quotePrefix="1" applyFont="1" applyBorder="1" applyAlignment="1">
      <alignment horizontal="left" vertical="center" wrapText="1"/>
    </xf>
    <xf numFmtId="0" fontId="4" fillId="0" borderId="0" xfId="3" quotePrefix="1" applyFont="1" applyAlignment="1">
      <alignment horizontal="left" vertical="center" wrapText="1"/>
    </xf>
    <xf numFmtId="0" fontId="4" fillId="0" borderId="4" xfId="3" quotePrefix="1" applyFont="1" applyBorder="1" applyAlignment="1">
      <alignment horizontal="left" vertical="center" wrapText="1"/>
    </xf>
    <xf numFmtId="0" fontId="4" fillId="0" borderId="2" xfId="3" quotePrefix="1" applyFont="1" applyBorder="1" applyAlignment="1">
      <alignment horizontal="left" vertical="center" wrapText="1" indent="1"/>
    </xf>
    <xf numFmtId="0" fontId="4" fillId="0" borderId="0" xfId="3" quotePrefix="1" applyFont="1" applyAlignment="1">
      <alignment horizontal="left" vertical="center" wrapText="1" indent="1"/>
    </xf>
    <xf numFmtId="0" fontId="4" fillId="0" borderId="4" xfId="3" quotePrefix="1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0" fontId="4" fillId="0" borderId="4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center" vertical="center"/>
    </xf>
  </cellXfs>
  <cellStyles count="5">
    <cellStyle name="Milliers" xfId="1" builtinId="3"/>
    <cellStyle name="Normal" xfId="0" builtinId="0"/>
    <cellStyle name="Normal 2" xfId="4" xr:uid="{32A6F8CF-D710-4330-9894-EB8A26BE5A47}"/>
    <cellStyle name="Normal 3" xfId="3" xr:uid="{689B7DB7-20A3-4A3F-954B-4D3D790A4BE6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99060</xdr:rowOff>
    </xdr:from>
    <xdr:to>
      <xdr:col>6</xdr:col>
      <xdr:colOff>281305</xdr:colOff>
      <xdr:row>4</xdr:row>
      <xdr:rowOff>24765</xdr:rowOff>
    </xdr:to>
    <xdr:pic>
      <xdr:nvPicPr>
        <xdr:cNvPr id="2" name="Image 1" descr="Fichier:Logo de l'Office national des combattants et des ...">
          <a:extLst>
            <a:ext uri="{FF2B5EF4-FFF2-40B4-BE49-F238E27FC236}">
              <a16:creationId xmlns:a16="http://schemas.microsoft.com/office/drawing/2014/main" id="{58AEAB0D-DC48-4867-B152-B18D569E92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99060"/>
          <a:ext cx="163766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ontact@cabinetvmh.com" TargetMode="External"/><Relationship Id="rId1" Type="http://schemas.openxmlformats.org/officeDocument/2006/relationships/hyperlink" Target="mailto:contact@equilibre-structures.f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84CFE-9628-4B7C-91EE-37CCDD932A7A}">
  <sheetPr>
    <pageSetUpPr fitToPage="1"/>
  </sheetPr>
  <dimension ref="A4:N40"/>
  <sheetViews>
    <sheetView showGridLines="0" showZeros="0" tabSelected="1" showOutlineSymbols="0" view="pageBreakPreview" zoomScaleNormal="100" zoomScaleSheetLayoutView="100" workbookViewId="0">
      <selection activeCell="V12" sqref="V12"/>
    </sheetView>
  </sheetViews>
  <sheetFormatPr baseColWidth="10" defaultColWidth="11.44140625" defaultRowHeight="13.2" x14ac:dyDescent="0.25"/>
  <cols>
    <col min="1" max="1" width="4.33203125" style="137" customWidth="1"/>
    <col min="2" max="2" width="2.21875" style="137" customWidth="1"/>
    <col min="3" max="5" width="3.5546875" style="137" customWidth="1"/>
    <col min="6" max="6" width="4" style="137" customWidth="1"/>
    <col min="7" max="7" width="8.6640625" style="137" customWidth="1"/>
    <col min="8" max="8" width="6" style="137" customWidth="1"/>
    <col min="9" max="9" width="13.88671875" style="137" customWidth="1"/>
    <col min="10" max="10" width="11.6640625" style="140" customWidth="1"/>
    <col min="11" max="11" width="5.6640625" style="141" customWidth="1"/>
    <col min="12" max="12" width="7.33203125" style="140" customWidth="1"/>
    <col min="13" max="13" width="9.33203125" style="142" customWidth="1"/>
    <col min="14" max="14" width="13.5546875" style="142" customWidth="1"/>
    <col min="15" max="17" width="5.6640625" style="137" customWidth="1"/>
    <col min="18" max="18" width="20.5546875" style="137" customWidth="1"/>
    <col min="19" max="19" width="5.6640625" style="137" customWidth="1"/>
    <col min="20" max="20" width="7.5546875" style="137" customWidth="1"/>
    <col min="21" max="22" width="5.6640625" style="137" customWidth="1"/>
    <col min="23" max="16384" width="11.44140625" style="137"/>
  </cols>
  <sheetData>
    <row r="4" spans="1:14" ht="18" customHeight="1" x14ac:dyDescent="0.25">
      <c r="A4" s="176" t="s">
        <v>221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</row>
    <row r="5" spans="1:14" ht="14.25" customHeight="1" x14ac:dyDescent="0.25">
      <c r="A5" s="153" t="s">
        <v>222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</row>
    <row r="6" spans="1:14" ht="14.25" customHeight="1" x14ac:dyDescent="0.25">
      <c r="A6" s="153" t="s">
        <v>223</v>
      </c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</row>
    <row r="7" spans="1:14" ht="14.25" customHeight="1" x14ac:dyDescent="0.25">
      <c r="A7" s="153" t="s">
        <v>224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</row>
    <row r="8" spans="1:14" ht="14.25" customHeight="1" x14ac:dyDescent="0.25">
      <c r="A8" s="153" t="s">
        <v>225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</row>
    <row r="10" spans="1:14" ht="15.6" customHeight="1" x14ac:dyDescent="0.25">
      <c r="A10" s="139"/>
      <c r="B10" s="139"/>
      <c r="C10" s="139"/>
      <c r="D10" s="139"/>
      <c r="E10" s="139"/>
      <c r="F10" s="139"/>
      <c r="G10" s="139"/>
      <c r="H10" s="139"/>
    </row>
    <row r="11" spans="1:14" ht="24" customHeight="1" x14ac:dyDescent="0.25">
      <c r="A11" s="175" t="s">
        <v>226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</row>
    <row r="12" spans="1:14" ht="40.5" customHeight="1" x14ac:dyDescent="0.25">
      <c r="A12" s="167" t="s">
        <v>227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</row>
    <row r="13" spans="1:14" ht="31.2" customHeight="1" x14ac:dyDescent="0.25">
      <c r="A13" s="139"/>
      <c r="B13" s="139"/>
      <c r="C13" s="139"/>
      <c r="D13" s="139"/>
      <c r="E13" s="139"/>
      <c r="F13" s="139"/>
      <c r="G13" s="139"/>
      <c r="H13" s="139"/>
    </row>
    <row r="14" spans="1:14" ht="9" customHeight="1" x14ac:dyDescent="0.3">
      <c r="A14" s="168"/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</row>
    <row r="15" spans="1:14" ht="15" x14ac:dyDescent="0.25">
      <c r="A15" s="139"/>
      <c r="B15" s="139"/>
      <c r="C15" s="139"/>
      <c r="D15" s="139"/>
      <c r="E15" s="139"/>
      <c r="F15" s="139"/>
      <c r="G15" s="139"/>
      <c r="H15" s="139"/>
      <c r="M15" s="143" t="s">
        <v>263</v>
      </c>
    </row>
    <row r="16" spans="1:14" s="144" customFormat="1" ht="36" customHeight="1" x14ac:dyDescent="0.3">
      <c r="A16" s="169" t="s">
        <v>264</v>
      </c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1"/>
    </row>
    <row r="17" spans="1:14" s="144" customFormat="1" ht="36" customHeight="1" x14ac:dyDescent="0.3">
      <c r="A17" s="172" t="s">
        <v>228</v>
      </c>
      <c r="B17" s="173"/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4"/>
    </row>
    <row r="18" spans="1:14" ht="9.6" customHeight="1" x14ac:dyDescent="0.25">
      <c r="A18" s="139"/>
      <c r="B18" s="139"/>
      <c r="C18" s="139"/>
      <c r="D18" s="139"/>
      <c r="E18" s="139"/>
      <c r="F18" s="139"/>
      <c r="G18" s="139"/>
      <c r="H18" s="139"/>
      <c r="L18" s="137"/>
      <c r="M18" s="145"/>
    </row>
    <row r="19" spans="1:14" ht="11.25" customHeight="1" x14ac:dyDescent="0.25"/>
    <row r="20" spans="1:14" ht="11.25" customHeight="1" x14ac:dyDescent="0.25"/>
    <row r="22" spans="1:14" ht="60" customHeight="1" x14ac:dyDescent="0.25"/>
    <row r="24" spans="1:14" ht="15" customHeight="1" x14ac:dyDescent="0.25">
      <c r="A24" s="164" t="s">
        <v>229</v>
      </c>
      <c r="B24" s="165"/>
      <c r="C24" s="165"/>
      <c r="D24" s="165"/>
      <c r="E24" s="165"/>
      <c r="F24" s="165"/>
      <c r="G24" s="165"/>
      <c r="H24" s="165"/>
      <c r="I24" s="166"/>
      <c r="J24" s="164" t="s">
        <v>230</v>
      </c>
      <c r="K24" s="165"/>
      <c r="L24" s="165"/>
      <c r="M24" s="165"/>
      <c r="N24" s="166"/>
    </row>
    <row r="25" spans="1:14" ht="15" customHeight="1" x14ac:dyDescent="0.25">
      <c r="A25" s="152" t="s">
        <v>231</v>
      </c>
      <c r="B25" s="153"/>
      <c r="C25" s="153"/>
      <c r="D25" s="153"/>
      <c r="E25" s="153"/>
      <c r="F25" s="153"/>
      <c r="G25" s="153"/>
      <c r="H25" s="153"/>
      <c r="I25" s="153"/>
      <c r="J25" s="152" t="s">
        <v>232</v>
      </c>
      <c r="K25" s="153"/>
      <c r="L25" s="153"/>
      <c r="M25" s="153"/>
      <c r="N25" s="154"/>
    </row>
    <row r="26" spans="1:14" s="144" customFormat="1" ht="15" customHeight="1" x14ac:dyDescent="0.3">
      <c r="A26" s="152" t="s">
        <v>233</v>
      </c>
      <c r="B26" s="153"/>
      <c r="C26" s="153"/>
      <c r="D26" s="153"/>
      <c r="E26" s="153"/>
      <c r="F26" s="153"/>
      <c r="G26" s="153"/>
      <c r="H26" s="153"/>
      <c r="I26" s="153"/>
      <c r="J26" s="152" t="s">
        <v>234</v>
      </c>
      <c r="K26" s="153"/>
      <c r="L26" s="153"/>
      <c r="M26" s="153"/>
      <c r="N26" s="154"/>
    </row>
    <row r="27" spans="1:14" s="144" customFormat="1" ht="15" customHeight="1" x14ac:dyDescent="0.3">
      <c r="A27" s="152" t="s">
        <v>235</v>
      </c>
      <c r="B27" s="153"/>
      <c r="C27" s="153"/>
      <c r="D27" s="153"/>
      <c r="E27" s="153"/>
      <c r="F27" s="153"/>
      <c r="G27" s="153"/>
      <c r="H27" s="153"/>
      <c r="I27" s="153"/>
      <c r="J27" s="152" t="s">
        <v>236</v>
      </c>
      <c r="K27" s="153"/>
      <c r="L27" s="153"/>
      <c r="M27" s="153"/>
      <c r="N27" s="154"/>
    </row>
    <row r="28" spans="1:14" s="144" customFormat="1" ht="15" customHeight="1" x14ac:dyDescent="0.3">
      <c r="A28" s="152" t="s">
        <v>237</v>
      </c>
      <c r="B28" s="153"/>
      <c r="C28" s="153"/>
      <c r="D28" s="153"/>
      <c r="E28" s="153"/>
      <c r="F28" s="153"/>
      <c r="G28" s="153"/>
      <c r="H28" s="153"/>
      <c r="I28" s="153"/>
      <c r="J28" s="152" t="s">
        <v>238</v>
      </c>
      <c r="K28" s="153"/>
      <c r="L28" s="153"/>
      <c r="M28" s="153"/>
      <c r="N28" s="154"/>
    </row>
    <row r="29" spans="1:14" s="144" customFormat="1" ht="15" customHeight="1" x14ac:dyDescent="0.3">
      <c r="A29" s="155" t="s">
        <v>239</v>
      </c>
      <c r="B29" s="156"/>
      <c r="C29" s="156"/>
      <c r="D29" s="156"/>
      <c r="E29" s="156"/>
      <c r="F29" s="156"/>
      <c r="G29" s="156"/>
      <c r="H29" s="156"/>
      <c r="I29" s="156"/>
      <c r="J29" s="155" t="s">
        <v>240</v>
      </c>
      <c r="K29" s="156"/>
      <c r="L29" s="156"/>
      <c r="M29" s="156"/>
      <c r="N29" s="157"/>
    </row>
    <row r="30" spans="1:14" s="144" customFormat="1" ht="15" customHeight="1" x14ac:dyDescent="0.3">
      <c r="A30" s="138"/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</row>
    <row r="31" spans="1:14" s="144" customFormat="1" ht="15" customHeight="1" x14ac:dyDescent="0.3">
      <c r="A31" s="161" t="s">
        <v>241</v>
      </c>
      <c r="B31" s="162"/>
      <c r="C31" s="162"/>
      <c r="D31" s="162"/>
      <c r="E31" s="162"/>
      <c r="F31" s="162"/>
      <c r="G31" s="162"/>
      <c r="H31" s="162"/>
      <c r="I31" s="163"/>
      <c r="J31" s="164" t="s">
        <v>242</v>
      </c>
      <c r="K31" s="165"/>
      <c r="L31" s="165"/>
      <c r="M31" s="165"/>
      <c r="N31" s="166"/>
    </row>
    <row r="32" spans="1:14" s="144" customFormat="1" ht="15" customHeight="1" x14ac:dyDescent="0.3">
      <c r="A32" s="158" t="s">
        <v>243</v>
      </c>
      <c r="B32" s="159"/>
      <c r="C32" s="159"/>
      <c r="D32" s="159"/>
      <c r="E32" s="159"/>
      <c r="F32" s="159"/>
      <c r="G32" s="159"/>
      <c r="H32" s="159"/>
      <c r="I32" s="160"/>
      <c r="J32" s="153" t="s">
        <v>244</v>
      </c>
      <c r="K32" s="153"/>
      <c r="L32" s="153"/>
      <c r="M32" s="153"/>
      <c r="N32" s="154"/>
    </row>
    <row r="33" spans="1:14" s="144" customFormat="1" ht="15" customHeight="1" x14ac:dyDescent="0.3">
      <c r="A33" s="152" t="s">
        <v>245</v>
      </c>
      <c r="B33" s="153"/>
      <c r="C33" s="153"/>
      <c r="D33" s="153"/>
      <c r="E33" s="153"/>
      <c r="F33" s="153"/>
      <c r="G33" s="153"/>
      <c r="H33" s="153"/>
      <c r="I33" s="154"/>
      <c r="J33" s="153" t="s">
        <v>246</v>
      </c>
      <c r="K33" s="153"/>
      <c r="L33" s="153"/>
      <c r="M33" s="153"/>
      <c r="N33" s="154"/>
    </row>
    <row r="34" spans="1:14" s="144" customFormat="1" ht="15" customHeight="1" x14ac:dyDescent="0.3">
      <c r="A34" s="152" t="s">
        <v>247</v>
      </c>
      <c r="B34" s="153"/>
      <c r="C34" s="153"/>
      <c r="D34" s="153"/>
      <c r="E34" s="153"/>
      <c r="F34" s="153"/>
      <c r="G34" s="153"/>
      <c r="H34" s="153"/>
      <c r="I34" s="154"/>
      <c r="J34" s="153" t="s">
        <v>248</v>
      </c>
      <c r="K34" s="153"/>
      <c r="L34" s="153"/>
      <c r="M34" s="153"/>
      <c r="N34" s="154"/>
    </row>
    <row r="35" spans="1:14" s="144" customFormat="1" ht="15" customHeight="1" x14ac:dyDescent="0.3">
      <c r="A35" s="152" t="s">
        <v>249</v>
      </c>
      <c r="B35" s="153"/>
      <c r="C35" s="153"/>
      <c r="D35" s="153"/>
      <c r="E35" s="153"/>
      <c r="F35" s="153"/>
      <c r="G35" s="153"/>
      <c r="H35" s="153"/>
      <c r="I35" s="154"/>
      <c r="J35" s="153" t="s">
        <v>250</v>
      </c>
      <c r="K35" s="153"/>
      <c r="L35" s="153"/>
      <c r="M35" s="153"/>
      <c r="N35" s="154"/>
    </row>
    <row r="36" spans="1:14" s="144" customFormat="1" ht="15" customHeight="1" x14ac:dyDescent="0.3">
      <c r="A36" s="155" t="s">
        <v>251</v>
      </c>
      <c r="B36" s="156"/>
      <c r="C36" s="156"/>
      <c r="D36" s="156"/>
      <c r="E36" s="156"/>
      <c r="F36" s="156"/>
      <c r="G36" s="156"/>
      <c r="H36" s="156"/>
      <c r="I36" s="156"/>
      <c r="J36" s="155" t="s">
        <v>252</v>
      </c>
      <c r="K36" s="156"/>
      <c r="L36" s="156"/>
      <c r="M36" s="156"/>
      <c r="N36" s="157"/>
    </row>
    <row r="37" spans="1:14" s="144" customFormat="1" ht="6" customHeight="1" x14ac:dyDescent="0.3">
      <c r="A37" s="147"/>
      <c r="B37" s="147"/>
      <c r="C37" s="147"/>
      <c r="D37" s="147"/>
      <c r="E37" s="147"/>
      <c r="F37" s="147"/>
      <c r="G37" s="147"/>
      <c r="H37" s="147"/>
      <c r="I37" s="147"/>
      <c r="J37" s="146"/>
      <c r="K37" s="138"/>
      <c r="L37" s="138"/>
      <c r="M37" s="138"/>
      <c r="N37" s="138"/>
    </row>
    <row r="38" spans="1:14" s="144" customFormat="1" ht="3.6" customHeight="1" x14ac:dyDescent="0.3">
      <c r="J38" s="148"/>
      <c r="K38" s="149"/>
      <c r="L38" s="150"/>
      <c r="M38" s="151"/>
    </row>
    <row r="40" spans="1:14" x14ac:dyDescent="0.25">
      <c r="M40" s="137"/>
      <c r="N40" s="137"/>
    </row>
  </sheetData>
  <mergeCells count="34">
    <mergeCell ref="A11:N11"/>
    <mergeCell ref="A4:N4"/>
    <mergeCell ref="A5:N5"/>
    <mergeCell ref="A6:N6"/>
    <mergeCell ref="A7:N7"/>
    <mergeCell ref="A8:N8"/>
    <mergeCell ref="A12:N12"/>
    <mergeCell ref="A14:N14"/>
    <mergeCell ref="A16:N16"/>
    <mergeCell ref="A17:N17"/>
    <mergeCell ref="A24:I24"/>
    <mergeCell ref="J24:N24"/>
    <mergeCell ref="A25:I25"/>
    <mergeCell ref="J25:N25"/>
    <mergeCell ref="A26:I26"/>
    <mergeCell ref="J26:N26"/>
    <mergeCell ref="A27:I27"/>
    <mergeCell ref="J27:N27"/>
    <mergeCell ref="A28:I28"/>
    <mergeCell ref="J28:N28"/>
    <mergeCell ref="A29:I29"/>
    <mergeCell ref="J29:N29"/>
    <mergeCell ref="A31:I31"/>
    <mergeCell ref="J31:N31"/>
    <mergeCell ref="A35:I35"/>
    <mergeCell ref="J35:N35"/>
    <mergeCell ref="A36:I36"/>
    <mergeCell ref="J36:N36"/>
    <mergeCell ref="A32:I32"/>
    <mergeCell ref="J32:N32"/>
    <mergeCell ref="A33:I33"/>
    <mergeCell ref="J33:N33"/>
    <mergeCell ref="A34:I34"/>
    <mergeCell ref="J34:N34"/>
  </mergeCells>
  <hyperlinks>
    <hyperlink ref="J29" r:id="rId1" xr:uid="{8CF4FACB-7891-41E4-B417-D179425CB01E}"/>
    <hyperlink ref="A36" r:id="rId2" xr:uid="{7E287C42-8BBD-46AC-B2CC-8A3BD86811D7}"/>
  </hyperlinks>
  <printOptions horizontalCentered="1" gridLinesSet="0"/>
  <pageMargins left="0.39370078740157483" right="0.39370078740157483" top="0.59055118110236227" bottom="0.78740157480314965" header="0.19685039370078741" footer="0.19685039370078741"/>
  <pageSetup paperSize="256" scale="97" fitToHeight="0" orientation="portrait" r:id="rId3"/>
  <headerFooter differentFirst="1">
    <oddFooter>&amp;L&amp;7 67 - Natzweiler - Camp du Struthof
Restauration de la baraque cuisine&amp;C&amp;7PRO/DCE&amp;R&amp;7DPGF LOT 2
page &amp;P / &amp;N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CB66C-89CD-473D-BB21-45E3FBFBD190}">
  <sheetPr>
    <tabColor rgb="FF00B050"/>
    <outlinePr summaryBelow="0" summaryRight="0"/>
    <pageSetUpPr fitToPage="1"/>
  </sheetPr>
  <dimension ref="A1:X284"/>
  <sheetViews>
    <sheetView showGridLines="0" showZeros="0" tabSelected="1" view="pageBreakPreview" zoomScale="115" zoomScaleNormal="100" zoomScaleSheetLayoutView="115" workbookViewId="0">
      <selection activeCell="V12" sqref="V12"/>
    </sheetView>
  </sheetViews>
  <sheetFormatPr baseColWidth="10" defaultColWidth="11.44140625" defaultRowHeight="10.199999999999999" outlineLevelRow="1" x14ac:dyDescent="0.3"/>
  <cols>
    <col min="1" max="1" width="3.6640625" style="4" customWidth="1"/>
    <col min="2" max="2" width="4.77734375" style="4" customWidth="1"/>
    <col min="3" max="3" width="1.6640625" style="4" customWidth="1"/>
    <col min="4" max="4" width="2.88671875" style="4" customWidth="1"/>
    <col min="5" max="5" width="1.88671875" style="4" customWidth="1"/>
    <col min="6" max="6" width="8.5546875" style="4" customWidth="1"/>
    <col min="7" max="7" width="2.88671875" style="4" customWidth="1"/>
    <col min="8" max="8" width="7.5546875" style="4" customWidth="1"/>
    <col min="9" max="9" width="2.44140625" style="4" customWidth="1"/>
    <col min="10" max="10" width="7.5546875" style="4" customWidth="1"/>
    <col min="11" max="11" width="1.88671875" style="4" customWidth="1"/>
    <col min="12" max="12" width="7.5546875" style="4" customWidth="1"/>
    <col min="13" max="13" width="1.6640625" style="4" customWidth="1"/>
    <col min="14" max="14" width="8.109375" style="4" customWidth="1"/>
    <col min="15" max="15" width="3.6640625" style="4" customWidth="1"/>
    <col min="16" max="16" width="6" style="4" customWidth="1"/>
    <col min="17" max="17" width="7.5546875" style="4" customWidth="1"/>
    <col min="18" max="18" width="10.109375" style="135" customWidth="1"/>
    <col min="19" max="19" width="10.109375" style="136" customWidth="1"/>
    <col min="20" max="16384" width="11.44140625" style="4"/>
  </cols>
  <sheetData>
    <row r="1" spans="1:23" ht="28.5" customHeight="1" x14ac:dyDescent="0.3">
      <c r="A1" s="1" t="s">
        <v>0</v>
      </c>
      <c r="B1" s="1" t="s">
        <v>1</v>
      </c>
      <c r="C1" s="208" t="s">
        <v>2</v>
      </c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1" t="s">
        <v>3</v>
      </c>
      <c r="Q1" s="1" t="s">
        <v>4</v>
      </c>
      <c r="R1" s="1" t="s">
        <v>5</v>
      </c>
      <c r="S1" s="2" t="s">
        <v>6</v>
      </c>
      <c r="T1" s="3"/>
    </row>
    <row r="2" spans="1:23" ht="18.600000000000001" customHeight="1" x14ac:dyDescent="0.3">
      <c r="A2" s="5" t="str">
        <f>IF(Q2&lt;&gt;"",MAX(#REF!)+1,"")</f>
        <v/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  <c r="P2" s="9"/>
      <c r="Q2" s="10"/>
      <c r="R2" s="11"/>
      <c r="S2" s="11"/>
      <c r="T2" s="12"/>
      <c r="U2" s="12"/>
    </row>
    <row r="3" spans="1:23" ht="22.8" customHeight="1" x14ac:dyDescent="0.3">
      <c r="A3" s="5"/>
      <c r="B3" s="14"/>
      <c r="C3" s="186" t="s">
        <v>7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8"/>
      <c r="P3" s="9"/>
      <c r="Q3" s="10"/>
      <c r="R3" s="11"/>
      <c r="S3" s="11"/>
    </row>
    <row r="4" spans="1:23" ht="15" customHeight="1" x14ac:dyDescent="0.3">
      <c r="A4" s="5"/>
      <c r="B4" s="14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8"/>
      <c r="P4" s="9"/>
      <c r="Q4" s="10"/>
      <c r="R4" s="11"/>
      <c r="S4" s="11"/>
    </row>
    <row r="5" spans="1:23" ht="37.200000000000003" customHeight="1" x14ac:dyDescent="0.3">
      <c r="A5" s="5" t="str">
        <f>IF(P5&lt;&gt;"",MAX(A5:A$5)+1,"")</f>
        <v/>
      </c>
      <c r="B5" s="14"/>
      <c r="C5" s="184" t="s">
        <v>8</v>
      </c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5"/>
      <c r="P5" s="9"/>
      <c r="Q5" s="10"/>
      <c r="R5" s="11"/>
      <c r="S5" s="11"/>
      <c r="T5" s="17"/>
      <c r="U5" s="18"/>
      <c r="V5" s="18"/>
      <c r="W5" s="13"/>
    </row>
    <row r="6" spans="1:23" ht="12.75" customHeight="1" x14ac:dyDescent="0.3">
      <c r="A6" s="5" t="str">
        <f>IF(P6&lt;&gt;"",MAX(A5:A$5)+1,"")</f>
        <v/>
      </c>
      <c r="B6" s="14"/>
      <c r="C6" s="19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8"/>
      <c r="P6" s="9"/>
      <c r="Q6" s="10"/>
      <c r="R6" s="11"/>
      <c r="S6" s="11">
        <f t="shared" ref="S6:S11" si="0">+R6*Q6</f>
        <v>0</v>
      </c>
    </row>
    <row r="7" spans="1:23" ht="10.199999999999999" customHeight="1" x14ac:dyDescent="0.3">
      <c r="A7" s="5" t="str">
        <f>IF(P7&lt;&gt;"",MAX(A$5:A6)+1,"")</f>
        <v/>
      </c>
      <c r="B7" s="14"/>
      <c r="C7" s="1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8"/>
      <c r="P7" s="9"/>
      <c r="Q7" s="10"/>
      <c r="R7" s="11"/>
      <c r="S7" s="11">
        <f t="shared" si="0"/>
        <v>0</v>
      </c>
    </row>
    <row r="8" spans="1:23" ht="15.75" customHeight="1" x14ac:dyDescent="0.3">
      <c r="A8" s="5" t="str">
        <f>IF(P8&lt;&gt;"",MAX(A$5:A7)+1,"")</f>
        <v/>
      </c>
      <c r="B8" s="14" t="s">
        <v>9</v>
      </c>
      <c r="C8" s="20" t="s">
        <v>10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8"/>
      <c r="P8" s="9"/>
      <c r="Q8" s="10"/>
      <c r="R8" s="11"/>
      <c r="S8" s="11">
        <f t="shared" si="0"/>
        <v>0</v>
      </c>
    </row>
    <row r="9" spans="1:23" ht="24.75" customHeight="1" x14ac:dyDescent="0.3">
      <c r="A9" s="5">
        <f>IF(P9&lt;&gt;"",MAX(A$5:A8)+1,"")</f>
        <v>1</v>
      </c>
      <c r="B9" s="14"/>
      <c r="C9" s="192" t="s">
        <v>11</v>
      </c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3"/>
      <c r="P9" s="9" t="s">
        <v>12</v>
      </c>
      <c r="Q9" s="10">
        <v>1</v>
      </c>
      <c r="R9" s="11"/>
      <c r="S9" s="11">
        <f>+R9*Q9</f>
        <v>0</v>
      </c>
    </row>
    <row r="10" spans="1:23" ht="15.75" customHeight="1" x14ac:dyDescent="0.3">
      <c r="A10" s="5" t="str">
        <f>IF(P10&lt;&gt;"",MAX(A$5:A9)+1,"")</f>
        <v/>
      </c>
      <c r="B10" s="14"/>
      <c r="C10" s="19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8"/>
      <c r="P10" s="9"/>
      <c r="Q10" s="10"/>
      <c r="R10" s="11"/>
      <c r="S10" s="11">
        <f t="shared" si="0"/>
        <v>0</v>
      </c>
    </row>
    <row r="11" spans="1:23" ht="15.75" customHeight="1" x14ac:dyDescent="0.3">
      <c r="A11" s="5" t="str">
        <f>IF(P11&lt;&gt;"",MAX(A$5:A10)+1,"")</f>
        <v/>
      </c>
      <c r="B11" s="14" t="s">
        <v>13</v>
      </c>
      <c r="C11" s="20" t="s">
        <v>14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8"/>
      <c r="P11" s="9"/>
      <c r="Q11" s="10"/>
      <c r="R11" s="11"/>
      <c r="S11" s="11">
        <f t="shared" si="0"/>
        <v>0</v>
      </c>
    </row>
    <row r="12" spans="1:23" ht="15" customHeight="1" x14ac:dyDescent="0.3">
      <c r="A12" s="5" t="str">
        <f>IF(P12&lt;&gt;"",MAX(A$5:A11)+1,"")</f>
        <v/>
      </c>
      <c r="B12" s="14"/>
      <c r="C12" s="23" t="s">
        <v>15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8"/>
      <c r="P12" s="9"/>
      <c r="Q12" s="10"/>
      <c r="R12" s="11"/>
      <c r="S12" s="11"/>
    </row>
    <row r="13" spans="1:23" ht="15" customHeight="1" x14ac:dyDescent="0.3">
      <c r="A13" s="5">
        <f>IF(P13&lt;&gt;"",MAX(A$5:A12)+1,"")</f>
        <v>2</v>
      </c>
      <c r="B13" s="14"/>
      <c r="C13" s="24" t="s">
        <v>16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8"/>
      <c r="P13" s="9" t="s">
        <v>12</v>
      </c>
      <c r="Q13" s="10">
        <v>1</v>
      </c>
      <c r="R13" s="11"/>
      <c r="S13" s="11">
        <f>+R13*Q13</f>
        <v>0</v>
      </c>
    </row>
    <row r="14" spans="1:23" ht="15" customHeight="1" x14ac:dyDescent="0.3">
      <c r="A14" s="5">
        <f>IF(P14&lt;&gt;"",MAX(A$5:A13)+1,"")</f>
        <v>3</v>
      </c>
      <c r="B14" s="14"/>
      <c r="C14" s="24" t="s">
        <v>17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8"/>
      <c r="P14" s="25" t="s">
        <v>18</v>
      </c>
      <c r="Q14" s="10"/>
      <c r="R14" s="11"/>
      <c r="S14" s="11"/>
    </row>
    <row r="15" spans="1:23" ht="7.2" customHeight="1" x14ac:dyDescent="0.3">
      <c r="A15" s="5" t="str">
        <f>IF(P15&lt;&gt;"",MAX(A$5:A14)+1,"")</f>
        <v/>
      </c>
      <c r="B15" s="14"/>
      <c r="C15" s="26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8"/>
      <c r="P15" s="9"/>
      <c r="Q15" s="10"/>
      <c r="R15" s="11"/>
      <c r="S15" s="11"/>
    </row>
    <row r="16" spans="1:23" ht="15.75" customHeight="1" x14ac:dyDescent="0.3">
      <c r="A16" s="5" t="str">
        <f>IF(P16&lt;&gt;"",MAX(A$5:A15)+1,"")</f>
        <v/>
      </c>
      <c r="B16" s="14"/>
      <c r="C16" s="23" t="s">
        <v>19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8"/>
      <c r="P16" s="27"/>
      <c r="Q16" s="10"/>
      <c r="R16" s="11"/>
      <c r="S16" s="11">
        <f>R16*Q16</f>
        <v>0</v>
      </c>
      <c r="T16" s="18"/>
    </row>
    <row r="17" spans="1:20" ht="15.75" customHeight="1" x14ac:dyDescent="0.3">
      <c r="A17" s="5" t="str">
        <f>IF(P17&lt;&gt;"",MAX(A$5:A16)+1,"")</f>
        <v/>
      </c>
      <c r="B17" s="14"/>
      <c r="C17" s="24" t="s">
        <v>20</v>
      </c>
      <c r="D17" s="28"/>
      <c r="E17" s="7"/>
      <c r="F17" s="7"/>
      <c r="G17" s="7"/>
      <c r="H17" s="7"/>
      <c r="I17" s="7"/>
      <c r="J17" s="7"/>
      <c r="K17" s="7"/>
      <c r="L17" s="7"/>
      <c r="M17" s="7"/>
      <c r="N17" s="7"/>
      <c r="O17" s="8"/>
      <c r="P17" s="27"/>
      <c r="Q17" s="10"/>
      <c r="R17" s="11"/>
      <c r="S17" s="11">
        <f t="shared" ref="S17:S33" si="1">R17*Q17</f>
        <v>0</v>
      </c>
      <c r="T17" s="18"/>
    </row>
    <row r="18" spans="1:20" ht="15.75" customHeight="1" x14ac:dyDescent="0.3">
      <c r="A18" s="5">
        <f>IF(P18&lt;&gt;"",MAX(A$5:A17)+1,"")</f>
        <v>4</v>
      </c>
      <c r="B18" s="14"/>
      <c r="C18" s="29" t="s">
        <v>21</v>
      </c>
      <c r="D18" s="28"/>
      <c r="E18" s="7"/>
      <c r="F18" s="7"/>
      <c r="G18" s="7"/>
      <c r="H18" s="7"/>
      <c r="I18" s="7"/>
      <c r="J18" s="7"/>
      <c r="K18" s="7"/>
      <c r="L18" s="7"/>
      <c r="M18" s="7"/>
      <c r="N18" s="7"/>
      <c r="O18" s="8"/>
      <c r="P18" s="9" t="s">
        <v>12</v>
      </c>
      <c r="Q18" s="10">
        <v>1</v>
      </c>
      <c r="R18" s="11"/>
      <c r="S18" s="11">
        <f t="shared" si="1"/>
        <v>0</v>
      </c>
      <c r="T18" s="18"/>
    </row>
    <row r="19" spans="1:20" ht="15.75" customHeight="1" x14ac:dyDescent="0.3">
      <c r="A19" s="5">
        <f>IF(P19&lt;&gt;"",MAX(A$5:A18)+1,"")</f>
        <v>5</v>
      </c>
      <c r="B19" s="14"/>
      <c r="C19" s="29" t="s">
        <v>22</v>
      </c>
      <c r="D19" s="28"/>
      <c r="E19" s="7"/>
      <c r="F19" s="7"/>
      <c r="G19" s="7"/>
      <c r="H19" s="7"/>
      <c r="I19" s="7"/>
      <c r="J19" s="7"/>
      <c r="K19" s="7"/>
      <c r="L19" s="7"/>
      <c r="M19" s="7"/>
      <c r="N19" s="7"/>
      <c r="O19" s="8"/>
      <c r="P19" s="9" t="s">
        <v>23</v>
      </c>
      <c r="Q19" s="10">
        <v>12</v>
      </c>
      <c r="R19" s="11"/>
      <c r="S19" s="11">
        <f t="shared" si="1"/>
        <v>0</v>
      </c>
      <c r="T19" s="18"/>
    </row>
    <row r="20" spans="1:20" ht="15.75" customHeight="1" x14ac:dyDescent="0.3">
      <c r="A20" s="5">
        <f>IF(P20&lt;&gt;"",MAX(A$5:A19)+1,"")</f>
        <v>6</v>
      </c>
      <c r="B20" s="14"/>
      <c r="C20" s="29" t="s">
        <v>24</v>
      </c>
      <c r="D20" s="28"/>
      <c r="E20" s="7"/>
      <c r="F20" s="7"/>
      <c r="G20" s="7"/>
      <c r="H20" s="7"/>
      <c r="I20" s="7"/>
      <c r="J20" s="7"/>
      <c r="K20" s="7"/>
      <c r="L20" s="7"/>
      <c r="M20" s="7"/>
      <c r="N20" s="7"/>
      <c r="O20" s="8"/>
      <c r="P20" s="9" t="s">
        <v>23</v>
      </c>
      <c r="Q20" s="10">
        <v>12</v>
      </c>
      <c r="R20" s="11"/>
      <c r="S20" s="11">
        <f t="shared" si="1"/>
        <v>0</v>
      </c>
      <c r="T20" s="18"/>
    </row>
    <row r="21" spans="1:20" ht="15.75" customHeight="1" x14ac:dyDescent="0.3">
      <c r="A21" s="5">
        <f>IF(P21&lt;&gt;"",MAX(A$5:A20)+1,"")</f>
        <v>7</v>
      </c>
      <c r="B21" s="14"/>
      <c r="C21" s="29" t="s">
        <v>25</v>
      </c>
      <c r="D21" s="28"/>
      <c r="E21" s="7"/>
      <c r="F21" s="7"/>
      <c r="G21" s="7"/>
      <c r="H21" s="7"/>
      <c r="I21" s="7"/>
      <c r="J21" s="7"/>
      <c r="K21" s="7"/>
      <c r="L21" s="7"/>
      <c r="M21" s="7"/>
      <c r="N21" s="7"/>
      <c r="O21" s="8"/>
      <c r="P21" s="25" t="s">
        <v>18</v>
      </c>
      <c r="Q21" s="10"/>
      <c r="R21" s="11"/>
      <c r="S21" s="11"/>
      <c r="T21" s="18"/>
    </row>
    <row r="22" spans="1:20" ht="15.75" customHeight="1" x14ac:dyDescent="0.3">
      <c r="A22" s="5" t="str">
        <f>IF(P22&lt;&gt;"",MAX(A$5:A21)+1,"")</f>
        <v/>
      </c>
      <c r="B22" s="14"/>
      <c r="C22" s="24" t="s">
        <v>26</v>
      </c>
      <c r="D22" s="28"/>
      <c r="E22" s="7"/>
      <c r="F22" s="7"/>
      <c r="G22" s="7"/>
      <c r="H22" s="7"/>
      <c r="I22" s="7"/>
      <c r="J22" s="7"/>
      <c r="K22" s="7"/>
      <c r="L22" s="7"/>
      <c r="M22" s="7"/>
      <c r="N22" s="7"/>
      <c r="O22" s="8"/>
      <c r="P22" s="30"/>
      <c r="Q22" s="10"/>
      <c r="R22" s="11"/>
      <c r="S22" s="11">
        <f t="shared" si="1"/>
        <v>0</v>
      </c>
      <c r="T22" s="18"/>
    </row>
    <row r="23" spans="1:20" ht="15.75" customHeight="1" x14ac:dyDescent="0.3">
      <c r="A23" s="5">
        <f>IF(P23&lt;&gt;"",MAX(A$5:A22)+1,"")</f>
        <v>8</v>
      </c>
      <c r="B23" s="14"/>
      <c r="C23" s="29" t="s">
        <v>21</v>
      </c>
      <c r="D23" s="28"/>
      <c r="E23" s="7"/>
      <c r="F23" s="7"/>
      <c r="G23" s="7"/>
      <c r="H23" s="7"/>
      <c r="I23" s="7"/>
      <c r="J23" s="7"/>
      <c r="K23" s="7"/>
      <c r="L23" s="7"/>
      <c r="M23" s="7"/>
      <c r="N23" s="7"/>
      <c r="O23" s="8"/>
      <c r="P23" s="9" t="s">
        <v>12</v>
      </c>
      <c r="Q23" s="10">
        <v>1</v>
      </c>
      <c r="R23" s="11"/>
      <c r="S23" s="11">
        <f t="shared" si="1"/>
        <v>0</v>
      </c>
      <c r="T23" s="18"/>
    </row>
    <row r="24" spans="1:20" ht="15.75" customHeight="1" x14ac:dyDescent="0.3">
      <c r="A24" s="5">
        <f>IF(P24&lt;&gt;"",MAX(A$5:A23)+1,"")</f>
        <v>9</v>
      </c>
      <c r="B24" s="14"/>
      <c r="C24" s="29" t="s">
        <v>22</v>
      </c>
      <c r="D24" s="28"/>
      <c r="E24" s="7"/>
      <c r="F24" s="7"/>
      <c r="G24" s="7"/>
      <c r="H24" s="7"/>
      <c r="I24" s="7"/>
      <c r="J24" s="7"/>
      <c r="K24" s="7"/>
      <c r="L24" s="7"/>
      <c r="M24" s="7"/>
      <c r="N24" s="7"/>
      <c r="O24" s="8"/>
      <c r="P24" s="9" t="s">
        <v>23</v>
      </c>
      <c r="Q24" s="10">
        <v>12</v>
      </c>
      <c r="R24" s="11"/>
      <c r="S24" s="11">
        <f t="shared" si="1"/>
        <v>0</v>
      </c>
      <c r="T24" s="18"/>
    </row>
    <row r="25" spans="1:20" ht="15.75" customHeight="1" x14ac:dyDescent="0.3">
      <c r="A25" s="5">
        <f>IF(P25&lt;&gt;"",MAX(A$5:A24)+1,"")</f>
        <v>10</v>
      </c>
      <c r="B25" s="14"/>
      <c r="C25" s="29" t="s">
        <v>24</v>
      </c>
      <c r="D25" s="28"/>
      <c r="E25" s="7"/>
      <c r="F25" s="7"/>
      <c r="G25" s="7"/>
      <c r="H25" s="7"/>
      <c r="I25" s="7"/>
      <c r="J25" s="7"/>
      <c r="K25" s="7"/>
      <c r="L25" s="7"/>
      <c r="M25" s="7"/>
      <c r="N25" s="7"/>
      <c r="O25" s="8"/>
      <c r="P25" s="9" t="s">
        <v>23</v>
      </c>
      <c r="Q25" s="10">
        <v>12</v>
      </c>
      <c r="R25" s="11"/>
      <c r="S25" s="11">
        <f t="shared" si="1"/>
        <v>0</v>
      </c>
      <c r="T25" s="18"/>
    </row>
    <row r="26" spans="1:20" ht="15.75" customHeight="1" x14ac:dyDescent="0.3">
      <c r="A26" s="5">
        <f>IF(P26&lt;&gt;"",MAX(A$5:A25)+1,"")</f>
        <v>11</v>
      </c>
      <c r="B26" s="14"/>
      <c r="C26" s="29" t="s">
        <v>25</v>
      </c>
      <c r="D26" s="28"/>
      <c r="E26" s="7"/>
      <c r="F26" s="7"/>
      <c r="G26" s="7"/>
      <c r="H26" s="7"/>
      <c r="I26" s="7"/>
      <c r="J26" s="7"/>
      <c r="K26" s="7"/>
      <c r="L26" s="7"/>
      <c r="M26" s="7"/>
      <c r="N26" s="7"/>
      <c r="O26" s="8"/>
      <c r="P26" s="25" t="s">
        <v>18</v>
      </c>
      <c r="Q26" s="10"/>
      <c r="R26" s="11"/>
      <c r="S26" s="11"/>
      <c r="T26" s="18"/>
    </row>
    <row r="27" spans="1:20" ht="15.75" customHeight="1" x14ac:dyDescent="0.3">
      <c r="A27" s="5" t="str">
        <f>IF(P27&lt;&gt;"",MAX(A$5:A26)+1,"")</f>
        <v/>
      </c>
      <c r="B27" s="14"/>
      <c r="C27" s="24" t="s">
        <v>27</v>
      </c>
      <c r="D27" s="28"/>
      <c r="E27" s="7"/>
      <c r="F27" s="7"/>
      <c r="G27" s="7"/>
      <c r="H27" s="7"/>
      <c r="I27" s="7"/>
      <c r="J27" s="7"/>
      <c r="K27" s="7"/>
      <c r="L27" s="7"/>
      <c r="M27" s="7"/>
      <c r="N27" s="7"/>
      <c r="O27" s="8"/>
      <c r="P27" s="30"/>
      <c r="Q27" s="10"/>
      <c r="R27" s="11"/>
      <c r="S27" s="11"/>
      <c r="T27" s="18"/>
    </row>
    <row r="28" spans="1:20" ht="15.75" customHeight="1" x14ac:dyDescent="0.3">
      <c r="A28" s="5">
        <f>IF(P28&lt;&gt;"",MAX(A$5:A27)+1,"")</f>
        <v>12</v>
      </c>
      <c r="B28" s="14"/>
      <c r="C28" s="29" t="s">
        <v>21</v>
      </c>
      <c r="D28" s="28"/>
      <c r="E28" s="7"/>
      <c r="F28" s="7"/>
      <c r="G28" s="7"/>
      <c r="H28" s="7"/>
      <c r="I28" s="7"/>
      <c r="J28" s="7"/>
      <c r="K28" s="7"/>
      <c r="L28" s="7"/>
      <c r="M28" s="7"/>
      <c r="N28" s="7"/>
      <c r="O28" s="8"/>
      <c r="P28" s="9" t="s">
        <v>12</v>
      </c>
      <c r="Q28" s="10">
        <v>1</v>
      </c>
      <c r="R28" s="11"/>
      <c r="S28" s="11">
        <f t="shared" si="1"/>
        <v>0</v>
      </c>
      <c r="T28" s="18"/>
    </row>
    <row r="29" spans="1:20" ht="15.75" customHeight="1" x14ac:dyDescent="0.3">
      <c r="A29" s="5">
        <f>IF(P29&lt;&gt;"",MAX(A$5:A28)+1,"")</f>
        <v>13</v>
      </c>
      <c r="B29" s="14"/>
      <c r="C29" s="29" t="s">
        <v>22</v>
      </c>
      <c r="D29" s="28"/>
      <c r="E29" s="7"/>
      <c r="F29" s="7"/>
      <c r="G29" s="7"/>
      <c r="H29" s="7"/>
      <c r="I29" s="7"/>
      <c r="J29" s="7"/>
      <c r="K29" s="7"/>
      <c r="L29" s="7"/>
      <c r="M29" s="7"/>
      <c r="N29" s="7"/>
      <c r="O29" s="8"/>
      <c r="P29" s="9" t="s">
        <v>23</v>
      </c>
      <c r="Q29" s="10">
        <v>12</v>
      </c>
      <c r="R29" s="11"/>
      <c r="S29" s="11">
        <f t="shared" si="1"/>
        <v>0</v>
      </c>
      <c r="T29" s="18"/>
    </row>
    <row r="30" spans="1:20" ht="15.75" customHeight="1" x14ac:dyDescent="0.3">
      <c r="A30" s="5">
        <f>IF(P30&lt;&gt;"",MAX(A$5:A29)+1,"")</f>
        <v>14</v>
      </c>
      <c r="B30" s="14"/>
      <c r="C30" s="29" t="s">
        <v>24</v>
      </c>
      <c r="D30" s="28"/>
      <c r="E30" s="7"/>
      <c r="F30" s="7"/>
      <c r="G30" s="7"/>
      <c r="H30" s="7"/>
      <c r="I30" s="7"/>
      <c r="J30" s="7"/>
      <c r="K30" s="7"/>
      <c r="L30" s="7"/>
      <c r="M30" s="7"/>
      <c r="N30" s="7"/>
      <c r="O30" s="8"/>
      <c r="P30" s="9" t="s">
        <v>23</v>
      </c>
      <c r="Q30" s="10">
        <v>12</v>
      </c>
      <c r="R30" s="11"/>
      <c r="S30" s="11">
        <f t="shared" si="1"/>
        <v>0</v>
      </c>
      <c r="T30" s="18"/>
    </row>
    <row r="31" spans="1:20" ht="15.75" customHeight="1" x14ac:dyDescent="0.3">
      <c r="A31" s="5">
        <f>IF(P31&lt;&gt;"",MAX(A$5:A30)+1,"")</f>
        <v>15</v>
      </c>
      <c r="B31" s="14"/>
      <c r="C31" s="29" t="s">
        <v>25</v>
      </c>
      <c r="D31" s="28"/>
      <c r="E31" s="7"/>
      <c r="F31" s="7"/>
      <c r="G31" s="7"/>
      <c r="H31" s="7"/>
      <c r="I31" s="7"/>
      <c r="J31" s="7"/>
      <c r="K31" s="7"/>
      <c r="L31" s="7"/>
      <c r="M31" s="7"/>
      <c r="N31" s="7"/>
      <c r="O31" s="8"/>
      <c r="P31" s="25" t="s">
        <v>18</v>
      </c>
      <c r="Q31" s="10"/>
      <c r="R31" s="11"/>
      <c r="S31" s="11"/>
      <c r="T31" s="18"/>
    </row>
    <row r="32" spans="1:20" ht="15.75" customHeight="1" x14ac:dyDescent="0.3">
      <c r="A32" s="5">
        <f>IF(P32&lt;&gt;"",MAX(A$5:A31)+1,"")</f>
        <v>16</v>
      </c>
      <c r="B32" s="14"/>
      <c r="C32" s="24" t="s">
        <v>28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8"/>
      <c r="P32" s="9" t="s">
        <v>12</v>
      </c>
      <c r="Q32" s="10">
        <v>1</v>
      </c>
      <c r="R32" s="11"/>
      <c r="S32" s="11">
        <f t="shared" si="1"/>
        <v>0</v>
      </c>
      <c r="T32" s="18"/>
    </row>
    <row r="33" spans="1:20" ht="21" customHeight="1" x14ac:dyDescent="0.3">
      <c r="A33" s="5">
        <f>IF(P33&lt;&gt;"",MAX(A$5:A32)+1,"")</f>
        <v>17</v>
      </c>
      <c r="B33" s="14"/>
      <c r="C33" s="189" t="s">
        <v>29</v>
      </c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  <c r="O33" s="191"/>
      <c r="P33" s="9" t="s">
        <v>12</v>
      </c>
      <c r="Q33" s="10">
        <v>1</v>
      </c>
      <c r="R33" s="11"/>
      <c r="S33" s="11">
        <f t="shared" si="1"/>
        <v>0</v>
      </c>
      <c r="T33" s="18"/>
    </row>
    <row r="34" spans="1:20" ht="15.75" customHeight="1" x14ac:dyDescent="0.3">
      <c r="A34" s="5">
        <f>IF(P34&lt;&gt;"",MAX(A$5:A33)+1,"")</f>
        <v>18</v>
      </c>
      <c r="B34" s="14"/>
      <c r="C34" s="24" t="s">
        <v>30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8"/>
      <c r="P34" s="27" t="s">
        <v>31</v>
      </c>
      <c r="Q34" s="32"/>
      <c r="R34" s="11"/>
      <c r="S34" s="11"/>
      <c r="T34" s="18"/>
    </row>
    <row r="35" spans="1:20" ht="15.75" customHeight="1" x14ac:dyDescent="0.3">
      <c r="A35" s="5" t="str">
        <f>IF(P35&lt;&gt;"",MAX(A$5:A34)+1,"")</f>
        <v/>
      </c>
      <c r="B35" s="14"/>
      <c r="C35" s="24" t="s">
        <v>32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8"/>
      <c r="P35" s="27"/>
      <c r="Q35" s="32"/>
      <c r="R35" s="11"/>
      <c r="S35" s="11"/>
      <c r="T35" s="18"/>
    </row>
    <row r="36" spans="1:20" ht="16.5" customHeight="1" x14ac:dyDescent="0.3">
      <c r="A36" s="5">
        <f>IF(P36&lt;&gt;"",MAX(A$5:A35)+1,"")</f>
        <v>19</v>
      </c>
      <c r="B36" s="14"/>
      <c r="C36" s="29" t="s">
        <v>33</v>
      </c>
      <c r="D36" s="33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2"/>
      <c r="P36" s="9" t="s">
        <v>34</v>
      </c>
      <c r="Q36" s="10">
        <v>50</v>
      </c>
      <c r="R36" s="11"/>
      <c r="S36" s="11">
        <f>+R36*Q36</f>
        <v>0</v>
      </c>
    </row>
    <row r="37" spans="1:20" ht="16.5" customHeight="1" x14ac:dyDescent="0.3">
      <c r="A37" s="5">
        <f>IF(P37&lt;&gt;"",MAX(A$5:A36)+1,"")</f>
        <v>20</v>
      </c>
      <c r="B37" s="14"/>
      <c r="C37" s="29" t="s">
        <v>35</v>
      </c>
      <c r="D37" s="33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2"/>
      <c r="P37" s="25" t="s">
        <v>18</v>
      </c>
      <c r="Q37" s="10"/>
      <c r="R37" s="11"/>
      <c r="S37" s="11"/>
    </row>
    <row r="38" spans="1:20" ht="6.6" customHeight="1" x14ac:dyDescent="0.3">
      <c r="A38" s="5" t="str">
        <f>IF(P38&lt;&gt;"",MAX(A$5:A37)+1,"")</f>
        <v/>
      </c>
      <c r="B38" s="14"/>
      <c r="C38" s="2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8"/>
      <c r="P38" s="27"/>
      <c r="Q38" s="10"/>
      <c r="R38" s="11"/>
      <c r="S38" s="11"/>
    </row>
    <row r="39" spans="1:20" ht="15.75" customHeight="1" x14ac:dyDescent="0.3">
      <c r="A39" s="5" t="str">
        <f>IF(P39&lt;&gt;"",MAX(A$5:A38)+1,"")</f>
        <v/>
      </c>
      <c r="B39" s="14"/>
      <c r="C39" s="23" t="s">
        <v>36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8"/>
      <c r="P39" s="9"/>
      <c r="Q39" s="10"/>
      <c r="R39" s="11"/>
      <c r="S39" s="11">
        <f>+R39*Q39</f>
        <v>0</v>
      </c>
    </row>
    <row r="40" spans="1:20" ht="24.6" customHeight="1" x14ac:dyDescent="0.3">
      <c r="A40" s="5" t="str">
        <f>IF(P40&lt;&gt;"",MAX(A$5:A39)+1,"")</f>
        <v/>
      </c>
      <c r="B40" s="14"/>
      <c r="C40" s="179" t="s">
        <v>37</v>
      </c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1"/>
      <c r="P40" s="9"/>
      <c r="Q40" s="10"/>
      <c r="R40" s="11"/>
      <c r="S40" s="11"/>
    </row>
    <row r="41" spans="1:20" ht="15.75" customHeight="1" x14ac:dyDescent="0.3">
      <c r="A41" s="5">
        <f>IF(P41&lt;&gt;"",MAX(A$5:A40)+1,"")</f>
        <v>21</v>
      </c>
      <c r="B41" s="14"/>
      <c r="C41" s="24" t="s">
        <v>38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8"/>
      <c r="P41" s="9" t="s">
        <v>12</v>
      </c>
      <c r="Q41" s="10">
        <v>1</v>
      </c>
      <c r="R41" s="11"/>
      <c r="S41" s="11">
        <f>+R41*Q41</f>
        <v>0</v>
      </c>
    </row>
    <row r="42" spans="1:20" ht="15.75" customHeight="1" x14ac:dyDescent="0.3">
      <c r="A42" s="5">
        <f>IF(P42&lt;&gt;"",MAX(A$5:A41)+1,"")</f>
        <v>22</v>
      </c>
      <c r="B42" s="14"/>
      <c r="C42" s="24" t="s">
        <v>39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8"/>
      <c r="P42" s="9" t="s">
        <v>12</v>
      </c>
      <c r="Q42" s="10">
        <v>1</v>
      </c>
      <c r="R42" s="11"/>
      <c r="S42" s="11">
        <f>+R42*Q42</f>
        <v>0</v>
      </c>
    </row>
    <row r="43" spans="1:20" ht="15.75" customHeight="1" x14ac:dyDescent="0.3">
      <c r="A43" s="5">
        <f>IF(P43&lt;&gt;"",MAX(A$5:A42)+1,"")</f>
        <v>23</v>
      </c>
      <c r="B43" s="14"/>
      <c r="C43" s="24" t="s">
        <v>30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8"/>
      <c r="P43" s="27" t="s">
        <v>31</v>
      </c>
      <c r="Q43" s="32"/>
      <c r="R43" s="11"/>
      <c r="S43" s="11"/>
    </row>
    <row r="44" spans="1:20" ht="15.75" customHeight="1" x14ac:dyDescent="0.3">
      <c r="A44" s="5" t="str">
        <f>IF(P44&lt;&gt;"",MAX(A$5:A43)+1,"")</f>
        <v/>
      </c>
      <c r="B44" s="14"/>
      <c r="C44" s="26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8"/>
      <c r="P44" s="9"/>
      <c r="Q44" s="10"/>
      <c r="R44" s="11"/>
      <c r="S44" s="11">
        <f>+R44*Q44</f>
        <v>0</v>
      </c>
    </row>
    <row r="45" spans="1:20" ht="15.75" customHeight="1" x14ac:dyDescent="0.3">
      <c r="A45" s="5" t="str">
        <f>IF(P45&lt;&gt;"",MAX(A$5:A44)+1,"")</f>
        <v/>
      </c>
      <c r="B45" s="14" t="s">
        <v>40</v>
      </c>
      <c r="C45" s="20" t="s">
        <v>41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8"/>
      <c r="P45" s="9"/>
      <c r="Q45" s="10"/>
      <c r="R45" s="11"/>
      <c r="S45" s="11">
        <f>+R45*Q45</f>
        <v>0</v>
      </c>
    </row>
    <row r="46" spans="1:20" ht="23.4" customHeight="1" x14ac:dyDescent="0.3">
      <c r="A46" s="5" t="str">
        <f>IF(P46&lt;&gt;"",MAX(A$5:A45)+1,"")</f>
        <v/>
      </c>
      <c r="B46" s="14"/>
      <c r="C46" s="192" t="s">
        <v>42</v>
      </c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3"/>
      <c r="P46" s="9"/>
      <c r="Q46" s="10"/>
      <c r="R46" s="11"/>
      <c r="S46" s="11">
        <f>+R46*Q46</f>
        <v>0</v>
      </c>
    </row>
    <row r="47" spans="1:20" ht="15" customHeight="1" x14ac:dyDescent="0.3">
      <c r="A47" s="5" t="str">
        <f>IF(P47&lt;&gt;"",MAX(A$5:A46)+1,"")</f>
        <v/>
      </c>
      <c r="B47" s="14"/>
      <c r="C47" s="26" t="s">
        <v>43</v>
      </c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2"/>
      <c r="P47" s="9"/>
      <c r="Q47" s="10"/>
      <c r="R47" s="11"/>
      <c r="S47" s="11"/>
    </row>
    <row r="48" spans="1:20" ht="16.5" customHeight="1" x14ac:dyDescent="0.3">
      <c r="A48" s="5">
        <f>IF(P48&lt;&gt;"",MAX(A$5:A47)+1,"")</f>
        <v>24</v>
      </c>
      <c r="B48" s="14"/>
      <c r="C48" s="24" t="s">
        <v>44</v>
      </c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76" t="s">
        <v>253</v>
      </c>
      <c r="O48" s="22"/>
      <c r="P48" s="9" t="s">
        <v>12</v>
      </c>
      <c r="Q48" s="10">
        <v>1</v>
      </c>
      <c r="R48" s="11"/>
      <c r="S48" s="11">
        <f>+R48*Q48</f>
        <v>0</v>
      </c>
    </row>
    <row r="49" spans="1:21" ht="16.5" customHeight="1" x14ac:dyDescent="0.3">
      <c r="A49" s="5">
        <f>IF(P49&lt;&gt;"",MAX(A$5:A48)+1,"")</f>
        <v>25</v>
      </c>
      <c r="B49" s="14"/>
      <c r="C49" s="24" t="s">
        <v>45</v>
      </c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2"/>
      <c r="P49" s="25" t="s">
        <v>18</v>
      </c>
      <c r="Q49" s="10"/>
      <c r="R49" s="11"/>
      <c r="S49" s="11"/>
    </row>
    <row r="50" spans="1:21" ht="15.75" customHeight="1" x14ac:dyDescent="0.3">
      <c r="A50" s="5" t="str">
        <f>IF(P50&lt;&gt;"",MAX(A$5:A49)+1,"")</f>
        <v/>
      </c>
      <c r="B50" s="14"/>
      <c r="C50" s="26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8"/>
      <c r="P50" s="9"/>
      <c r="Q50" s="10"/>
      <c r="R50" s="11"/>
      <c r="S50" s="11">
        <f t="shared" ref="S50" si="2">+R50*Q50</f>
        <v>0</v>
      </c>
    </row>
    <row r="51" spans="1:21" ht="16.05" customHeight="1" x14ac:dyDescent="0.3">
      <c r="A51" s="5" t="str">
        <f>IF(P51&lt;&gt;"",MAX(A$5:A50)+1,"")</f>
        <v/>
      </c>
      <c r="B51" s="14" t="s">
        <v>46</v>
      </c>
      <c r="C51" s="20" t="s">
        <v>47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8"/>
      <c r="P51" s="9"/>
      <c r="Q51" s="10"/>
      <c r="R51" s="11"/>
      <c r="S51" s="11">
        <f>+R51*Q51</f>
        <v>0</v>
      </c>
    </row>
    <row r="52" spans="1:21" ht="21" customHeight="1" x14ac:dyDescent="0.3">
      <c r="A52" s="5" t="str">
        <f>IF(P52&lt;&gt;"",MAX(A$5:A51)+1,"")</f>
        <v/>
      </c>
      <c r="B52" s="14"/>
      <c r="C52" s="192" t="s">
        <v>48</v>
      </c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  <c r="O52" s="193"/>
      <c r="P52" s="9"/>
      <c r="Q52" s="10"/>
      <c r="R52" s="11"/>
      <c r="S52" s="11"/>
    </row>
    <row r="53" spans="1:21" ht="16.05" customHeight="1" x14ac:dyDescent="0.3">
      <c r="A53" s="5">
        <f>IF(P53&lt;&gt;"",MAX(A$5:A52)+1,"")</f>
        <v>26</v>
      </c>
      <c r="B53" s="14"/>
      <c r="C53" s="26" t="s">
        <v>44</v>
      </c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76" t="s">
        <v>254</v>
      </c>
      <c r="O53" s="22"/>
      <c r="P53" s="9" t="s">
        <v>12</v>
      </c>
      <c r="Q53" s="10">
        <v>1</v>
      </c>
      <c r="R53" s="11"/>
      <c r="S53" s="11">
        <f>+R53*Q53</f>
        <v>0</v>
      </c>
    </row>
    <row r="54" spans="1:21" ht="16.05" customHeight="1" x14ac:dyDescent="0.3">
      <c r="A54" s="5">
        <f>IF(P54&lt;&gt;"",MAX(A$5:A53)+1,"")</f>
        <v>27</v>
      </c>
      <c r="B54" s="14"/>
      <c r="C54" s="26" t="s">
        <v>45</v>
      </c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2"/>
      <c r="P54" s="25" t="s">
        <v>18</v>
      </c>
      <c r="Q54" s="10"/>
      <c r="R54" s="11"/>
      <c r="S54" s="11"/>
    </row>
    <row r="55" spans="1:21" ht="22.8" customHeight="1" x14ac:dyDescent="0.3">
      <c r="A55" s="5" t="str">
        <f>IF(P55&lt;&gt;"",MAX(A$5:A54)+1,"")</f>
        <v/>
      </c>
      <c r="B55" s="14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2"/>
      <c r="P55" s="27"/>
      <c r="Q55" s="10"/>
      <c r="R55" s="11"/>
      <c r="S55" s="11"/>
    </row>
    <row r="56" spans="1:21" ht="27.6" customHeight="1" x14ac:dyDescent="0.3">
      <c r="A56" s="5" t="str">
        <f>IF(P56&lt;&gt;"",MAX(A$5:A55)+1,"")</f>
        <v/>
      </c>
      <c r="B56" s="14"/>
      <c r="C56" s="184" t="s">
        <v>50</v>
      </c>
      <c r="D56" s="184"/>
      <c r="E56" s="184"/>
      <c r="F56" s="184"/>
      <c r="G56" s="184"/>
      <c r="H56" s="184"/>
      <c r="I56" s="184"/>
      <c r="J56" s="184"/>
      <c r="K56" s="184"/>
      <c r="L56" s="184"/>
      <c r="M56" s="184"/>
      <c r="N56" s="184"/>
      <c r="O56" s="185"/>
      <c r="P56" s="9"/>
      <c r="Q56" s="10"/>
      <c r="R56" s="11"/>
      <c r="S56" s="11"/>
    </row>
    <row r="57" spans="1:21" ht="15" customHeight="1" x14ac:dyDescent="0.3">
      <c r="A57" s="5" t="str">
        <f>IF(P57&lt;&gt;"",MAX(A$5:A56)+1,"")</f>
        <v/>
      </c>
      <c r="B57" s="1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6"/>
      <c r="P57" s="9"/>
      <c r="Q57" s="10"/>
      <c r="R57" s="11"/>
      <c r="S57" s="11"/>
    </row>
    <row r="58" spans="1:21" ht="15" customHeight="1" x14ac:dyDescent="0.3">
      <c r="A58" s="5" t="str">
        <f>IF(P58&lt;&gt;"",MAX(A$5:A57)+1,"")</f>
        <v/>
      </c>
      <c r="B58" s="14"/>
      <c r="C58" s="35" t="s">
        <v>51</v>
      </c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7"/>
      <c r="P58" s="14"/>
      <c r="Q58" s="38"/>
      <c r="R58" s="11"/>
      <c r="S58" s="11"/>
    </row>
    <row r="59" spans="1:21" ht="15" customHeight="1" x14ac:dyDescent="0.3">
      <c r="A59" s="5" t="str">
        <f>IF(P59&lt;&gt;"",MAX(A$5:A58)+1,"")</f>
        <v/>
      </c>
      <c r="B59" s="14"/>
      <c r="C59" s="39" t="s">
        <v>52</v>
      </c>
      <c r="D59" s="40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9"/>
      <c r="Q59" s="10"/>
      <c r="R59" s="11"/>
      <c r="S59" s="11"/>
    </row>
    <row r="60" spans="1:21" ht="15" customHeight="1" x14ac:dyDescent="0.3">
      <c r="A60" s="5" t="str">
        <f>IF(P60&lt;&gt;"",MAX(A$5:A59)+1,"")</f>
        <v/>
      </c>
      <c r="B60" s="14" t="s">
        <v>53</v>
      </c>
      <c r="C60" s="23" t="s">
        <v>54</v>
      </c>
      <c r="D60" s="23"/>
      <c r="E60" s="23"/>
      <c r="F60" s="23"/>
      <c r="G60" s="36"/>
      <c r="H60" s="23"/>
      <c r="I60" s="23"/>
      <c r="J60" s="23"/>
      <c r="K60" s="23"/>
      <c r="L60" s="23"/>
      <c r="M60" s="23"/>
      <c r="N60" s="23"/>
      <c r="O60" s="43"/>
      <c r="P60" s="9"/>
      <c r="Q60" s="10"/>
      <c r="R60" s="11"/>
      <c r="S60" s="11"/>
      <c r="T60" s="44"/>
    </row>
    <row r="61" spans="1:21" ht="15" customHeight="1" x14ac:dyDescent="0.3">
      <c r="A61" s="5">
        <f>IF(P61&lt;&gt;"",MAX(A$5:A60)+1,"")</f>
        <v>28</v>
      </c>
      <c r="B61" s="14"/>
      <c r="C61" s="45" t="s">
        <v>55</v>
      </c>
      <c r="D61" s="36"/>
      <c r="E61" s="36"/>
      <c r="G61" s="36"/>
      <c r="I61" s="36"/>
      <c r="J61" s="36"/>
      <c r="K61" s="36"/>
      <c r="L61" s="36"/>
      <c r="M61" s="36"/>
      <c r="N61" s="36"/>
      <c r="O61" s="37"/>
      <c r="P61" s="14" t="s">
        <v>12</v>
      </c>
      <c r="Q61" s="38">
        <v>1</v>
      </c>
      <c r="R61" s="11"/>
      <c r="S61" s="11">
        <f t="shared" ref="S61:S79" si="3">+R61*Q61</f>
        <v>0</v>
      </c>
      <c r="T61" s="44"/>
    </row>
    <row r="62" spans="1:21" ht="15" customHeight="1" x14ac:dyDescent="0.3">
      <c r="A62" s="5">
        <f>IF(P62&lt;&gt;"",MAX(A$5:A61)+1,"")</f>
        <v>29</v>
      </c>
      <c r="B62" s="14"/>
      <c r="C62" s="45" t="s">
        <v>56</v>
      </c>
      <c r="D62" s="36"/>
      <c r="E62" s="36"/>
      <c r="G62" s="36"/>
      <c r="H62" s="36"/>
      <c r="I62" s="36"/>
      <c r="J62" s="36"/>
      <c r="K62" s="36"/>
      <c r="L62" s="36"/>
      <c r="M62" s="36"/>
      <c r="N62" s="36"/>
      <c r="O62" s="37"/>
      <c r="P62" s="14" t="s">
        <v>23</v>
      </c>
      <c r="Q62" s="38">
        <v>14</v>
      </c>
      <c r="R62" s="11"/>
      <c r="S62" s="11">
        <f>+R62*Q62</f>
        <v>0</v>
      </c>
      <c r="T62" s="44"/>
    </row>
    <row r="63" spans="1:21" ht="15" customHeight="1" collapsed="1" x14ac:dyDescent="0.3">
      <c r="A63" s="5">
        <f>IF(P63&lt;&gt;"",MAX(A$5:A62)+1,"")</f>
        <v>30</v>
      </c>
      <c r="B63" s="14"/>
      <c r="C63" s="45" t="s">
        <v>57</v>
      </c>
      <c r="D63" s="36"/>
      <c r="E63" s="36"/>
      <c r="G63" s="36"/>
      <c r="H63" s="36"/>
      <c r="I63" s="36"/>
      <c r="J63" s="36"/>
      <c r="K63" s="36"/>
      <c r="L63" s="36"/>
      <c r="M63" s="36"/>
      <c r="N63" s="36"/>
      <c r="O63" s="37"/>
      <c r="P63" s="14" t="s">
        <v>12</v>
      </c>
      <c r="Q63" s="38">
        <v>1</v>
      </c>
      <c r="R63" s="11"/>
      <c r="S63" s="11">
        <f t="shared" si="3"/>
        <v>0</v>
      </c>
      <c r="T63" s="44"/>
      <c r="U63" s="46"/>
    </row>
    <row r="64" spans="1:21" s="57" customFormat="1" ht="12.6" hidden="1" customHeight="1" outlineLevel="1" x14ac:dyDescent="0.3">
      <c r="A64" s="5" t="str">
        <f>IF(P64&lt;&gt;"",MAX(A$5:A63)+1,"")</f>
        <v/>
      </c>
      <c r="B64" s="14"/>
      <c r="C64" s="47" t="s">
        <v>58</v>
      </c>
      <c r="D64" s="48"/>
      <c r="E64" s="48"/>
      <c r="F64" s="49"/>
      <c r="G64" s="49"/>
      <c r="H64" s="50">
        <v>47</v>
      </c>
      <c r="I64" s="50" t="s">
        <v>59</v>
      </c>
      <c r="J64" s="50">
        <v>5.2</v>
      </c>
      <c r="K64" s="50" t="s">
        <v>59</v>
      </c>
      <c r="L64" s="51">
        <v>2</v>
      </c>
      <c r="M64" s="50" t="s">
        <v>60</v>
      </c>
      <c r="N64" s="50">
        <f>L64*J64*H64</f>
        <v>488.8</v>
      </c>
      <c r="O64" s="52"/>
      <c r="P64" s="53"/>
      <c r="Q64" s="54"/>
      <c r="R64" s="55"/>
      <c r="S64" s="11">
        <f t="shared" si="3"/>
        <v>0</v>
      </c>
      <c r="T64" s="56"/>
    </row>
    <row r="65" spans="1:21" s="57" customFormat="1" ht="12.6" hidden="1" customHeight="1" outlineLevel="1" x14ac:dyDescent="0.3">
      <c r="A65" s="5" t="str">
        <f>IF(P65&lt;&gt;"",MAX(A$5:A64)+1,"")</f>
        <v/>
      </c>
      <c r="B65" s="14"/>
      <c r="C65" s="47" t="s">
        <v>61</v>
      </c>
      <c r="D65" s="48"/>
      <c r="E65" s="48"/>
      <c r="H65" s="56">
        <v>15</v>
      </c>
      <c r="I65" s="56" t="s">
        <v>59</v>
      </c>
      <c r="J65" s="50">
        <v>6</v>
      </c>
      <c r="K65" s="50" t="s">
        <v>59</v>
      </c>
      <c r="L65" s="51">
        <v>2</v>
      </c>
      <c r="M65" s="50" t="s">
        <v>60</v>
      </c>
      <c r="N65" s="50">
        <f>L65*J65*H65</f>
        <v>180</v>
      </c>
      <c r="O65" s="52"/>
      <c r="P65" s="53"/>
      <c r="Q65" s="54"/>
      <c r="R65" s="55"/>
      <c r="S65" s="11">
        <f t="shared" si="3"/>
        <v>0</v>
      </c>
      <c r="T65" s="56"/>
      <c r="U65" s="58"/>
    </row>
    <row r="66" spans="1:21" s="57" customFormat="1" ht="12.6" hidden="1" customHeight="1" outlineLevel="1" x14ac:dyDescent="0.3">
      <c r="A66" s="5" t="str">
        <f>IF(P66&lt;&gt;"",MAX(A$5:A65)+1,"")</f>
        <v/>
      </c>
      <c r="B66" s="14"/>
      <c r="C66" s="59"/>
      <c r="D66" s="48"/>
      <c r="E66" s="48"/>
      <c r="J66" s="49"/>
      <c r="K66" s="49"/>
      <c r="L66" s="49"/>
      <c r="M66" s="49"/>
      <c r="N66" s="60">
        <f>SUM(N64:N65)</f>
        <v>668.8</v>
      </c>
      <c r="O66" s="52" t="s">
        <v>49</v>
      </c>
      <c r="P66" s="53"/>
      <c r="Q66" s="54"/>
      <c r="R66" s="55"/>
      <c r="S66" s="11">
        <f t="shared" si="3"/>
        <v>0</v>
      </c>
      <c r="T66" s="56"/>
      <c r="U66" s="58"/>
    </row>
    <row r="67" spans="1:21" ht="30.6" customHeight="1" x14ac:dyDescent="0.3">
      <c r="A67" s="5" t="str">
        <f>IF(P67&lt;&gt;"",MAX(A$5:A66)+1,"")</f>
        <v/>
      </c>
      <c r="B67" s="14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2"/>
      <c r="P67" s="27"/>
      <c r="Q67" s="10"/>
      <c r="R67" s="11"/>
      <c r="S67" s="11">
        <f t="shared" si="3"/>
        <v>0</v>
      </c>
    </row>
    <row r="68" spans="1:21" ht="27.6" customHeight="1" x14ac:dyDescent="0.3">
      <c r="A68" s="5" t="str">
        <f>IF(P68&lt;&gt;"",MAX(A$5:A67)+1,"")</f>
        <v/>
      </c>
      <c r="B68" s="14"/>
      <c r="C68" s="184" t="s">
        <v>62</v>
      </c>
      <c r="D68" s="184"/>
      <c r="E68" s="184"/>
      <c r="F68" s="184"/>
      <c r="G68" s="184"/>
      <c r="H68" s="184"/>
      <c r="I68" s="184"/>
      <c r="J68" s="184"/>
      <c r="K68" s="184"/>
      <c r="L68" s="184"/>
      <c r="M68" s="184"/>
      <c r="N68" s="184"/>
      <c r="O68" s="185"/>
      <c r="P68" s="9"/>
      <c r="Q68" s="10"/>
      <c r="R68" s="11"/>
      <c r="S68" s="11"/>
    </row>
    <row r="69" spans="1:21" ht="15" customHeight="1" x14ac:dyDescent="0.3">
      <c r="A69" s="5" t="str">
        <f>IF(P69&lt;&gt;"",MAX(A$5:A68)+1,"")</f>
        <v/>
      </c>
      <c r="B69" s="14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6"/>
      <c r="P69" s="9"/>
      <c r="Q69" s="10"/>
      <c r="R69" s="11"/>
      <c r="S69" s="11"/>
    </row>
    <row r="70" spans="1:21" ht="16.8" customHeight="1" x14ac:dyDescent="0.3">
      <c r="A70" s="5" t="str">
        <f>IF(P70&lt;&gt;"",MAX(A$5:A69)+1,"")</f>
        <v/>
      </c>
      <c r="B70" s="14"/>
      <c r="C70" s="61" t="s">
        <v>63</v>
      </c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8"/>
      <c r="P70" s="9"/>
      <c r="Q70" s="62"/>
      <c r="R70" s="11"/>
      <c r="S70" s="11">
        <f>+R70*Q70</f>
        <v>0</v>
      </c>
    </row>
    <row r="71" spans="1:21" ht="15" customHeight="1" x14ac:dyDescent="0.3">
      <c r="A71" s="5" t="str">
        <f>IF(P71&lt;&gt;"",MAX(A$5:A70)+1,"")</f>
        <v/>
      </c>
      <c r="B71" s="14" t="s">
        <v>64</v>
      </c>
      <c r="C71" s="23" t="s">
        <v>65</v>
      </c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6"/>
      <c r="P71" s="9"/>
      <c r="Q71" s="10"/>
      <c r="R71" s="11"/>
      <c r="S71" s="11"/>
    </row>
    <row r="72" spans="1:21" ht="15" customHeight="1" x14ac:dyDescent="0.3">
      <c r="A72" s="5">
        <f>IF(P72&lt;&gt;"",MAX(A$5:A71)+1,"")</f>
        <v>31</v>
      </c>
      <c r="B72" s="14"/>
      <c r="C72" s="45" t="s">
        <v>55</v>
      </c>
      <c r="D72" s="36"/>
      <c r="E72" s="36"/>
      <c r="G72" s="36"/>
      <c r="I72" s="36"/>
      <c r="J72" s="36"/>
      <c r="K72" s="36"/>
      <c r="L72" s="36"/>
      <c r="M72" s="36"/>
      <c r="N72" s="36"/>
      <c r="O72" s="37"/>
      <c r="P72" s="14" t="s">
        <v>12</v>
      </c>
      <c r="Q72" s="38">
        <v>1</v>
      </c>
      <c r="R72" s="11"/>
      <c r="S72" s="11">
        <f>+R72*Q72</f>
        <v>0</v>
      </c>
      <c r="T72" s="44"/>
    </row>
    <row r="73" spans="1:21" ht="15" customHeight="1" x14ac:dyDescent="0.3">
      <c r="A73" s="5">
        <f>IF(P73&lt;&gt;"",MAX(A$5:A72)+1,"")</f>
        <v>32</v>
      </c>
      <c r="B73" s="14"/>
      <c r="C73" s="45" t="s">
        <v>56</v>
      </c>
      <c r="D73" s="36"/>
      <c r="E73" s="36"/>
      <c r="G73" s="36"/>
      <c r="H73" s="36"/>
      <c r="I73" s="36"/>
      <c r="J73" s="36"/>
      <c r="K73" s="36"/>
      <c r="L73" s="36"/>
      <c r="M73" s="36"/>
      <c r="N73" s="36"/>
      <c r="O73" s="37"/>
      <c r="P73" s="14" t="s">
        <v>23</v>
      </c>
      <c r="Q73" s="38">
        <v>10</v>
      </c>
      <c r="R73" s="11"/>
      <c r="S73" s="11">
        <f t="shared" ref="S73:S74" si="4">+R73*Q73</f>
        <v>0</v>
      </c>
      <c r="T73" s="44"/>
    </row>
    <row r="74" spans="1:21" ht="15" customHeight="1" collapsed="1" x14ac:dyDescent="0.3">
      <c r="A74" s="5">
        <f>IF(P74&lt;&gt;"",MAX(A$5:A73)+1,"")</f>
        <v>33</v>
      </c>
      <c r="B74" s="14"/>
      <c r="C74" s="45" t="s">
        <v>57</v>
      </c>
      <c r="D74" s="36"/>
      <c r="E74" s="36"/>
      <c r="G74" s="36"/>
      <c r="H74" s="36"/>
      <c r="I74" s="36"/>
      <c r="J74" s="36"/>
      <c r="K74" s="36"/>
      <c r="L74" s="36"/>
      <c r="M74" s="36"/>
      <c r="N74" s="36"/>
      <c r="O74" s="37"/>
      <c r="P74" s="14" t="s">
        <v>12</v>
      </c>
      <c r="Q74" s="38">
        <v>1</v>
      </c>
      <c r="R74" s="11"/>
      <c r="S74" s="11">
        <f t="shared" si="4"/>
        <v>0</v>
      </c>
      <c r="T74" s="44"/>
    </row>
    <row r="75" spans="1:21" ht="15" customHeight="1" x14ac:dyDescent="0.3">
      <c r="A75" s="5" t="str">
        <f>IF(P75&lt;&gt;"",MAX(A$5:A74)+1,"")</f>
        <v/>
      </c>
      <c r="B75" s="14" t="s">
        <v>66</v>
      </c>
      <c r="C75" s="23" t="s">
        <v>67</v>
      </c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6"/>
      <c r="P75" s="9"/>
      <c r="Q75" s="10"/>
      <c r="R75" s="11"/>
      <c r="S75" s="11"/>
    </row>
    <row r="76" spans="1:21" ht="15" customHeight="1" x14ac:dyDescent="0.3">
      <c r="A76" s="5">
        <f>IF(P76&lt;&gt;"",MAX(A$5:A75)+1,"")</f>
        <v>34</v>
      </c>
      <c r="B76" s="14"/>
      <c r="C76" s="24" t="s">
        <v>68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6"/>
      <c r="P76" s="9" t="s">
        <v>12</v>
      </c>
      <c r="Q76" s="10">
        <v>1</v>
      </c>
      <c r="R76" s="11"/>
      <c r="S76" s="11">
        <f>+R76*Q76</f>
        <v>0</v>
      </c>
    </row>
    <row r="77" spans="1:21" ht="15" customHeight="1" x14ac:dyDescent="0.3">
      <c r="A77" s="5">
        <f>IF(P77&lt;&gt;"",MAX(A$5:A76)+1,"")</f>
        <v>35</v>
      </c>
      <c r="B77" s="14"/>
      <c r="C77" s="24" t="s">
        <v>69</v>
      </c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6"/>
      <c r="P77" s="9" t="s">
        <v>12</v>
      </c>
      <c r="Q77" s="10">
        <v>1</v>
      </c>
      <c r="R77" s="11"/>
      <c r="S77" s="11">
        <f>+R77*Q77</f>
        <v>0</v>
      </c>
    </row>
    <row r="78" spans="1:21" ht="28.5" customHeight="1" x14ac:dyDescent="0.3">
      <c r="A78" s="5" t="str">
        <f>IF(P78&lt;&gt;"",MAX(A$5:A77)+1,"")</f>
        <v/>
      </c>
      <c r="B78" s="14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2"/>
      <c r="P78" s="9"/>
      <c r="Q78" s="10"/>
      <c r="R78" s="11"/>
      <c r="S78" s="11"/>
    </row>
    <row r="79" spans="1:21" ht="27" customHeight="1" x14ac:dyDescent="0.3">
      <c r="A79" s="5" t="str">
        <f>IF(P79&lt;&gt;"",MAX(A$5:A78)+1,"")</f>
        <v/>
      </c>
      <c r="B79" s="14"/>
      <c r="C79" s="184" t="s">
        <v>70</v>
      </c>
      <c r="D79" s="184"/>
      <c r="E79" s="184"/>
      <c r="F79" s="184"/>
      <c r="G79" s="184"/>
      <c r="H79" s="184"/>
      <c r="I79" s="184"/>
      <c r="J79" s="184"/>
      <c r="K79" s="184"/>
      <c r="L79" s="184"/>
      <c r="M79" s="184"/>
      <c r="N79" s="184"/>
      <c r="O79" s="185"/>
      <c r="P79" s="9"/>
      <c r="Q79" s="62"/>
      <c r="R79" s="11"/>
      <c r="S79" s="11">
        <f t="shared" si="3"/>
        <v>0</v>
      </c>
    </row>
    <row r="80" spans="1:21" ht="11.4" customHeight="1" x14ac:dyDescent="0.3">
      <c r="A80" s="5" t="str">
        <f>IF(P80&lt;&gt;"",MAX(A$5:A79)+1,"")</f>
        <v/>
      </c>
      <c r="B80" s="14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8"/>
      <c r="P80" s="9"/>
      <c r="Q80" s="62"/>
      <c r="R80" s="11"/>
      <c r="S80" s="11"/>
    </row>
    <row r="81" spans="1:24" ht="16.8" customHeight="1" x14ac:dyDescent="0.3">
      <c r="A81" s="5" t="str">
        <f>IF(P81&lt;&gt;"",MAX(A$5:A80)+1,"")</f>
        <v/>
      </c>
      <c r="B81" s="14" t="s">
        <v>71</v>
      </c>
      <c r="C81" s="61" t="s">
        <v>72</v>
      </c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8"/>
      <c r="P81" s="9"/>
      <c r="Q81" s="62"/>
      <c r="R81" s="11"/>
      <c r="S81" s="11">
        <f t="shared" ref="S81:S117" si="5">+R81*Q81</f>
        <v>0</v>
      </c>
    </row>
    <row r="82" spans="1:24" ht="24.6" customHeight="1" x14ac:dyDescent="0.3">
      <c r="A82" s="5">
        <f>IF(P82&lt;&gt;"",MAX(A$5:A81)+1,"")</f>
        <v>36</v>
      </c>
      <c r="B82" s="14"/>
      <c r="C82" s="206" t="s">
        <v>73</v>
      </c>
      <c r="D82" s="206"/>
      <c r="E82" s="206"/>
      <c r="F82" s="206"/>
      <c r="G82" s="206"/>
      <c r="H82" s="206"/>
      <c r="I82" s="206"/>
      <c r="J82" s="206"/>
      <c r="K82" s="206"/>
      <c r="L82" s="206"/>
      <c r="M82" s="206"/>
      <c r="N82" s="206"/>
      <c r="O82" s="207"/>
      <c r="P82" s="9" t="s">
        <v>12</v>
      </c>
      <c r="Q82" s="62">
        <v>1</v>
      </c>
      <c r="R82" s="11"/>
      <c r="S82" s="11">
        <f t="shared" si="5"/>
        <v>0</v>
      </c>
    </row>
    <row r="83" spans="1:24" ht="16.2" customHeight="1" x14ac:dyDescent="0.3">
      <c r="A83" s="5">
        <f>IF(P83&lt;&gt;"",MAX(A$5:A82)+1,"")</f>
        <v>37</v>
      </c>
      <c r="B83" s="14"/>
      <c r="C83" s="180" t="s">
        <v>74</v>
      </c>
      <c r="D83" s="180"/>
      <c r="E83" s="180"/>
      <c r="F83" s="180"/>
      <c r="G83" s="180"/>
      <c r="H83" s="180"/>
      <c r="I83" s="180"/>
      <c r="J83" s="180"/>
      <c r="K83" s="180"/>
      <c r="L83" s="180"/>
      <c r="M83" s="180"/>
      <c r="N83" s="180"/>
      <c r="O83" s="181"/>
      <c r="P83" s="9" t="s">
        <v>12</v>
      </c>
      <c r="Q83" s="62">
        <v>1</v>
      </c>
      <c r="R83" s="11"/>
      <c r="S83" s="11">
        <f t="shared" si="5"/>
        <v>0</v>
      </c>
    </row>
    <row r="84" spans="1:24" ht="16.2" customHeight="1" x14ac:dyDescent="0.3">
      <c r="A84" s="5">
        <f>IF(P84&lt;&gt;"",MAX(A$5:A83)+1,"")</f>
        <v>38</v>
      </c>
      <c r="B84" s="14"/>
      <c r="C84" s="180" t="s">
        <v>75</v>
      </c>
      <c r="D84" s="180"/>
      <c r="E84" s="180"/>
      <c r="F84" s="180"/>
      <c r="G84" s="180"/>
      <c r="H84" s="180"/>
      <c r="I84" s="180"/>
      <c r="J84" s="180"/>
      <c r="K84" s="180"/>
      <c r="L84" s="180"/>
      <c r="M84" s="180"/>
      <c r="N84" s="180"/>
      <c r="O84" s="181"/>
      <c r="P84" s="9" t="s">
        <v>12</v>
      </c>
      <c r="Q84" s="62">
        <v>1</v>
      </c>
      <c r="R84" s="11"/>
      <c r="S84" s="11">
        <f t="shared" si="5"/>
        <v>0</v>
      </c>
    </row>
    <row r="85" spans="1:24" ht="28.2" customHeight="1" x14ac:dyDescent="0.3">
      <c r="A85" s="5" t="str">
        <f>IF(P85&lt;&gt;"",MAX(A$5:A84)+1,"")</f>
        <v/>
      </c>
      <c r="B85" s="14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4"/>
      <c r="P85" s="9"/>
      <c r="Q85" s="62"/>
      <c r="R85" s="11"/>
      <c r="S85" s="11">
        <f t="shared" si="5"/>
        <v>0</v>
      </c>
    </row>
    <row r="86" spans="1:24" ht="27" customHeight="1" x14ac:dyDescent="0.3">
      <c r="A86" s="5" t="str">
        <f>IF(P86&lt;&gt;"",MAX(A$5:A85)+1,"")</f>
        <v/>
      </c>
      <c r="B86" s="14"/>
      <c r="C86" s="184" t="s">
        <v>76</v>
      </c>
      <c r="D86" s="184"/>
      <c r="E86" s="184"/>
      <c r="F86" s="184"/>
      <c r="G86" s="184"/>
      <c r="H86" s="184"/>
      <c r="I86" s="184"/>
      <c r="J86" s="184"/>
      <c r="K86" s="184"/>
      <c r="L86" s="184"/>
      <c r="M86" s="184"/>
      <c r="N86" s="184"/>
      <c r="O86" s="185"/>
      <c r="P86" s="9"/>
      <c r="Q86" s="62"/>
      <c r="R86" s="11"/>
      <c r="S86" s="11">
        <f t="shared" si="5"/>
        <v>0</v>
      </c>
    </row>
    <row r="87" spans="1:24" ht="7.2" customHeight="1" x14ac:dyDescent="0.3">
      <c r="A87" s="5" t="str">
        <f>IF(P87&lt;&gt;"",MAX(A$5:A86)+1,"")</f>
        <v/>
      </c>
      <c r="B87" s="14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8"/>
      <c r="P87" s="9"/>
      <c r="Q87" s="10"/>
      <c r="R87" s="11"/>
      <c r="S87" s="11">
        <f t="shared" si="5"/>
        <v>0</v>
      </c>
    </row>
    <row r="88" spans="1:24" ht="15" customHeight="1" x14ac:dyDescent="0.3">
      <c r="A88" s="5" t="str">
        <f>IF(P88&lt;&gt;"",MAX(A$5:A87)+1,"")</f>
        <v/>
      </c>
      <c r="B88" s="14" t="s">
        <v>77</v>
      </c>
      <c r="C88" s="65" t="s">
        <v>78</v>
      </c>
      <c r="D88" s="15"/>
      <c r="E88" s="15"/>
      <c r="F88" s="15"/>
      <c r="G88" s="15"/>
      <c r="H88" s="15"/>
      <c r="I88" s="15"/>
      <c r="J88" s="15"/>
      <c r="K88" s="15"/>
      <c r="M88" s="15"/>
      <c r="N88" s="76" t="s">
        <v>255</v>
      </c>
      <c r="O88" s="15"/>
      <c r="P88" s="9"/>
      <c r="Q88" s="62"/>
      <c r="R88" s="11"/>
      <c r="S88" s="11">
        <f>+Q88*R88</f>
        <v>0</v>
      </c>
      <c r="V88" s="66"/>
      <c r="W88" s="67"/>
      <c r="X88" s="67"/>
    </row>
    <row r="89" spans="1:24" ht="15" customHeight="1" x14ac:dyDescent="0.3">
      <c r="A89" s="5">
        <f>IF(P89&lt;&gt;"",MAX(A$5:A88)+1,"")</f>
        <v>39</v>
      </c>
      <c r="B89" s="14"/>
      <c r="C89" s="200" t="s">
        <v>79</v>
      </c>
      <c r="D89" s="201"/>
      <c r="E89" s="201"/>
      <c r="F89" s="201"/>
      <c r="G89" s="201"/>
      <c r="H89" s="201"/>
      <c r="I89" s="201"/>
      <c r="J89" s="201"/>
      <c r="K89" s="201"/>
      <c r="L89" s="201"/>
      <c r="M89" s="201"/>
      <c r="N89" s="201"/>
      <c r="O89" s="202"/>
      <c r="P89" s="9" t="s">
        <v>12</v>
      </c>
      <c r="Q89" s="62">
        <v>1</v>
      </c>
      <c r="R89" s="11"/>
      <c r="S89" s="11">
        <f>+Q89*R89</f>
        <v>0</v>
      </c>
      <c r="V89" s="66"/>
      <c r="W89" s="67"/>
      <c r="X89" s="67"/>
    </row>
    <row r="90" spans="1:24" ht="15" customHeight="1" x14ac:dyDescent="0.3">
      <c r="A90" s="5" t="str">
        <f>IF(P90&lt;&gt;"",MAX(A$5:A89)+1,"")</f>
        <v/>
      </c>
      <c r="B90" s="14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9"/>
      <c r="Q90" s="62"/>
      <c r="R90" s="11"/>
      <c r="S90" s="11"/>
    </row>
    <row r="91" spans="1:24" ht="15" customHeight="1" x14ac:dyDescent="0.3">
      <c r="A91" s="5" t="str">
        <f>IF(P91&lt;&gt;"",MAX(A$5:A90)+1,"")</f>
        <v/>
      </c>
      <c r="B91" s="14" t="s">
        <v>81</v>
      </c>
      <c r="C91" s="65" t="s">
        <v>82</v>
      </c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9"/>
      <c r="Q91" s="62"/>
      <c r="R91" s="11"/>
      <c r="S91" s="11">
        <f t="shared" si="5"/>
        <v>0</v>
      </c>
    </row>
    <row r="92" spans="1:24" ht="15" customHeight="1" x14ac:dyDescent="0.3">
      <c r="A92" s="5" t="str">
        <f>IF(P92&lt;&gt;"",MAX(A$5:A91)+1,"")</f>
        <v/>
      </c>
      <c r="B92" s="14"/>
      <c r="C92" s="68" t="s">
        <v>83</v>
      </c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25"/>
      <c r="Q92" s="62"/>
      <c r="R92" s="11"/>
      <c r="S92" s="11">
        <f t="shared" si="5"/>
        <v>0</v>
      </c>
    </row>
    <row r="93" spans="1:24" ht="25.2" customHeight="1" x14ac:dyDescent="0.3">
      <c r="A93" s="5">
        <f>IF(P93&lt;&gt;"",MAX(A$5:A92)+1,"")</f>
        <v>40</v>
      </c>
      <c r="B93" s="14"/>
      <c r="C93" s="203" t="s">
        <v>84</v>
      </c>
      <c r="D93" s="204"/>
      <c r="E93" s="204"/>
      <c r="F93" s="204"/>
      <c r="G93" s="204"/>
      <c r="H93" s="204"/>
      <c r="I93" s="204"/>
      <c r="J93" s="204"/>
      <c r="K93" s="204"/>
      <c r="L93" s="204"/>
      <c r="M93" s="204"/>
      <c r="N93" s="204"/>
      <c r="O93" s="205"/>
      <c r="P93" s="9" t="s">
        <v>12</v>
      </c>
      <c r="Q93" s="62">
        <v>1</v>
      </c>
      <c r="R93" s="11"/>
      <c r="S93" s="11">
        <f t="shared" si="5"/>
        <v>0</v>
      </c>
    </row>
    <row r="94" spans="1:24" ht="15" customHeight="1" x14ac:dyDescent="0.3">
      <c r="A94" s="5">
        <f>IF(P94&lt;&gt;"",MAX(A$5:A93)+1,"")</f>
        <v>41</v>
      </c>
      <c r="B94" s="14"/>
      <c r="C94" s="69" t="s">
        <v>85</v>
      </c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76" t="s">
        <v>256</v>
      </c>
      <c r="O94" s="15"/>
      <c r="P94" s="9" t="s">
        <v>12</v>
      </c>
      <c r="Q94" s="62">
        <v>1</v>
      </c>
      <c r="R94" s="11"/>
      <c r="S94" s="11">
        <f t="shared" si="5"/>
        <v>0</v>
      </c>
    </row>
    <row r="95" spans="1:24" ht="16.8" customHeight="1" x14ac:dyDescent="0.3">
      <c r="A95" s="5" t="str">
        <f>IF(P95&lt;&gt;"",MAX(A$5:A94)+1,"")</f>
        <v/>
      </c>
      <c r="B95" s="14"/>
      <c r="C95" s="69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9"/>
      <c r="Q95" s="62"/>
      <c r="R95" s="11"/>
      <c r="S95" s="11"/>
      <c r="V95" s="66"/>
      <c r="W95" s="67"/>
      <c r="X95" s="67"/>
    </row>
    <row r="96" spans="1:24" ht="15" customHeight="1" x14ac:dyDescent="0.3">
      <c r="A96" s="5" t="str">
        <f>IF(P96&lt;&gt;"",MAX(A$5:A95)+1,"")</f>
        <v/>
      </c>
      <c r="B96" s="14" t="s">
        <v>86</v>
      </c>
      <c r="C96" s="65" t="s">
        <v>87</v>
      </c>
      <c r="D96" s="15"/>
      <c r="E96" s="15"/>
      <c r="F96" s="15"/>
      <c r="G96" s="15"/>
      <c r="H96" s="15"/>
      <c r="I96" s="15"/>
      <c r="J96" s="15"/>
      <c r="K96" s="15"/>
      <c r="M96" s="15"/>
      <c r="N96" s="76" t="s">
        <v>255</v>
      </c>
      <c r="O96" s="15"/>
      <c r="P96" s="9"/>
      <c r="Q96" s="62"/>
      <c r="R96" s="11"/>
      <c r="S96" s="11">
        <f>+Q96*R96</f>
        <v>0</v>
      </c>
      <c r="V96" s="66"/>
      <c r="W96" s="67"/>
      <c r="X96" s="67"/>
    </row>
    <row r="97" spans="1:24" ht="23.4" customHeight="1" x14ac:dyDescent="0.3">
      <c r="A97" s="5">
        <f>IF(P97&lt;&gt;"",MAX(A$5:A96)+1,"")</f>
        <v>42</v>
      </c>
      <c r="B97" s="14"/>
      <c r="C97" s="200" t="s">
        <v>88</v>
      </c>
      <c r="D97" s="201"/>
      <c r="E97" s="201"/>
      <c r="F97" s="201"/>
      <c r="G97" s="201"/>
      <c r="H97" s="201"/>
      <c r="I97" s="201"/>
      <c r="J97" s="201"/>
      <c r="K97" s="201"/>
      <c r="L97" s="201"/>
      <c r="M97" s="201"/>
      <c r="N97" s="201"/>
      <c r="O97" s="202"/>
      <c r="P97" s="9" t="s">
        <v>12</v>
      </c>
      <c r="Q97" s="62">
        <v>1</v>
      </c>
      <c r="R97" s="11"/>
      <c r="S97" s="11">
        <f>+Q97*R97</f>
        <v>0</v>
      </c>
      <c r="V97" s="66"/>
      <c r="W97" s="67"/>
      <c r="X97" s="67"/>
    </row>
    <row r="98" spans="1:24" ht="15" customHeight="1" x14ac:dyDescent="0.3">
      <c r="A98" s="5" t="str">
        <f>IF(P98&lt;&gt;"",MAX(A$5:A97)+1,"")</f>
        <v/>
      </c>
      <c r="B98" s="14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9"/>
      <c r="Q98" s="62"/>
      <c r="R98" s="11"/>
      <c r="S98" s="11"/>
    </row>
    <row r="99" spans="1:24" ht="16.8" customHeight="1" x14ac:dyDescent="0.3">
      <c r="A99" s="5" t="str">
        <f>IF(P99&lt;&gt;"",MAX(A$5:A98)+1,"")</f>
        <v/>
      </c>
      <c r="B99" s="14"/>
      <c r="C99" s="61" t="s">
        <v>89</v>
      </c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8"/>
      <c r="P99" s="9"/>
      <c r="Q99" s="62"/>
      <c r="R99" s="11"/>
      <c r="S99" s="11">
        <f t="shared" si="5"/>
        <v>0</v>
      </c>
    </row>
    <row r="100" spans="1:24" ht="16.8" customHeight="1" collapsed="1" x14ac:dyDescent="0.3">
      <c r="A100" s="5" t="str">
        <f>IF(P100&lt;&gt;"",MAX(A$5:A99)+1,"")</f>
        <v/>
      </c>
      <c r="B100" s="14"/>
      <c r="C100" s="70" t="s">
        <v>90</v>
      </c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8"/>
      <c r="P100" s="9"/>
      <c r="Q100" s="62"/>
      <c r="R100" s="11"/>
      <c r="S100" s="11">
        <f t="shared" si="5"/>
        <v>0</v>
      </c>
    </row>
    <row r="101" spans="1:24" ht="13.05" hidden="1" customHeight="1" outlineLevel="1" x14ac:dyDescent="0.3">
      <c r="A101" s="5" t="str">
        <f>IF(P101&lt;&gt;"",MAX(A$5:A100)+1,"")</f>
        <v/>
      </c>
      <c r="B101" s="14"/>
      <c r="C101" s="71" t="s">
        <v>91</v>
      </c>
      <c r="D101" s="72"/>
      <c r="F101" s="72"/>
      <c r="G101" s="72"/>
      <c r="H101" s="72"/>
      <c r="I101" s="72"/>
      <c r="J101" s="72"/>
      <c r="K101" s="72"/>
      <c r="L101" s="72"/>
      <c r="M101" s="72"/>
      <c r="N101" s="72"/>
      <c r="O101" s="73"/>
      <c r="P101" s="9"/>
      <c r="Q101" s="62"/>
      <c r="R101" s="11"/>
      <c r="S101" s="11">
        <f t="shared" si="5"/>
        <v>0</v>
      </c>
    </row>
    <row r="102" spans="1:24" ht="13.05" hidden="1" customHeight="1" outlineLevel="1" x14ac:dyDescent="0.3">
      <c r="A102" s="5" t="str">
        <f>IF(P102&lt;&gt;"",MAX(A$5:A101)+1,"")</f>
        <v/>
      </c>
      <c r="B102" s="14"/>
      <c r="C102" s="74" t="s">
        <v>92</v>
      </c>
      <c r="D102" s="75"/>
      <c r="E102" s="76"/>
      <c r="F102" s="75">
        <v>4</v>
      </c>
      <c r="G102" s="75" t="s">
        <v>59</v>
      </c>
      <c r="H102" s="50">
        <v>6.8</v>
      </c>
      <c r="I102" s="75" t="s">
        <v>59</v>
      </c>
      <c r="J102" s="77">
        <v>0.115</v>
      </c>
      <c r="K102" s="75" t="s">
        <v>59</v>
      </c>
      <c r="L102" s="50">
        <v>0.03</v>
      </c>
      <c r="M102" s="75" t="s">
        <v>60</v>
      </c>
      <c r="N102" s="77">
        <f>+F102*H102*J102*L102</f>
        <v>9.3840000000000007E-2</v>
      </c>
      <c r="O102" s="52"/>
      <c r="P102" s="78"/>
      <c r="Q102" s="62"/>
      <c r="R102" s="11"/>
      <c r="S102" s="11">
        <f t="shared" si="5"/>
        <v>0</v>
      </c>
    </row>
    <row r="103" spans="1:24" ht="13.05" hidden="1" customHeight="1" outlineLevel="1" x14ac:dyDescent="0.3">
      <c r="A103" s="5" t="str">
        <f>IF(P103&lt;&gt;"",MAX(A$5:A102)+1,"")</f>
        <v/>
      </c>
      <c r="B103" s="14"/>
      <c r="C103" s="74" t="s">
        <v>93</v>
      </c>
      <c r="D103" s="75"/>
      <c r="E103" s="76"/>
      <c r="F103" s="75">
        <v>2</v>
      </c>
      <c r="G103" s="75" t="s">
        <v>59</v>
      </c>
      <c r="H103" s="50">
        <v>13</v>
      </c>
      <c r="I103" s="75" t="s">
        <v>59</v>
      </c>
      <c r="J103" s="77">
        <v>9.5000000000000001E-2</v>
      </c>
      <c r="K103" s="75" t="s">
        <v>59</v>
      </c>
      <c r="L103" s="50">
        <v>0.03</v>
      </c>
      <c r="M103" s="75" t="s">
        <v>60</v>
      </c>
      <c r="N103" s="77">
        <f t="shared" ref="N103:N112" si="6">+F103*H103*J103*L103</f>
        <v>7.4099999999999999E-2</v>
      </c>
      <c r="O103" s="52"/>
      <c r="P103" s="78"/>
      <c r="Q103" s="62"/>
      <c r="R103" s="11"/>
      <c r="S103" s="11">
        <f t="shared" si="5"/>
        <v>0</v>
      </c>
    </row>
    <row r="104" spans="1:24" ht="13.05" hidden="1" customHeight="1" outlineLevel="1" x14ac:dyDescent="0.3">
      <c r="A104" s="5" t="str">
        <f>IF(P104&lt;&gt;"",MAX(A$5:A103)+1,"")</f>
        <v/>
      </c>
      <c r="B104" s="14"/>
      <c r="C104" s="74" t="s">
        <v>94</v>
      </c>
      <c r="D104" s="75"/>
      <c r="E104" s="76"/>
      <c r="F104" s="75">
        <v>2</v>
      </c>
      <c r="G104" s="75" t="s">
        <v>59</v>
      </c>
      <c r="H104" s="50">
        <v>0.35</v>
      </c>
      <c r="I104" s="75" t="s">
        <v>59</v>
      </c>
      <c r="J104" s="77">
        <f>0.075</f>
        <v>7.4999999999999997E-2</v>
      </c>
      <c r="K104" s="75" t="s">
        <v>59</v>
      </c>
      <c r="L104" s="50">
        <v>0.03</v>
      </c>
      <c r="M104" s="75" t="s">
        <v>60</v>
      </c>
      <c r="N104" s="77">
        <f t="shared" si="6"/>
        <v>1.5749999999999998E-3</v>
      </c>
      <c r="O104" s="52"/>
      <c r="P104" s="78"/>
      <c r="Q104" s="62"/>
      <c r="R104" s="11"/>
      <c r="S104" s="11">
        <f t="shared" si="5"/>
        <v>0</v>
      </c>
    </row>
    <row r="105" spans="1:24" ht="13.05" hidden="1" customHeight="1" outlineLevel="1" x14ac:dyDescent="0.3">
      <c r="A105" s="5" t="str">
        <f>IF(P105&lt;&gt;"",MAX(A$5:A104)+1,"")</f>
        <v/>
      </c>
      <c r="B105" s="14"/>
      <c r="C105" s="74"/>
      <c r="D105" s="75"/>
      <c r="E105" s="76"/>
      <c r="F105" s="75">
        <v>2</v>
      </c>
      <c r="G105" s="75" t="s">
        <v>59</v>
      </c>
      <c r="H105" s="50">
        <v>0.6</v>
      </c>
      <c r="I105" s="75" t="s">
        <v>59</v>
      </c>
      <c r="J105" s="77">
        <f t="shared" ref="J105:J107" si="7">0.075</f>
        <v>7.4999999999999997E-2</v>
      </c>
      <c r="K105" s="75" t="s">
        <v>59</v>
      </c>
      <c r="L105" s="50">
        <v>0.03</v>
      </c>
      <c r="M105" s="75" t="s">
        <v>60</v>
      </c>
      <c r="N105" s="77">
        <f t="shared" si="6"/>
        <v>2.6999999999999997E-3</v>
      </c>
      <c r="O105" s="52"/>
      <c r="P105" s="78"/>
      <c r="Q105" s="62"/>
      <c r="R105" s="11"/>
      <c r="S105" s="11">
        <f t="shared" si="5"/>
        <v>0</v>
      </c>
    </row>
    <row r="106" spans="1:24" ht="13.05" hidden="1" customHeight="1" outlineLevel="1" x14ac:dyDescent="0.3">
      <c r="A106" s="5" t="str">
        <f>IF(P106&lt;&gt;"",MAX(A$5:A105)+1,"")</f>
        <v/>
      </c>
      <c r="B106" s="14"/>
      <c r="C106" s="74"/>
      <c r="D106" s="75"/>
      <c r="E106" s="76"/>
      <c r="F106" s="75">
        <v>2</v>
      </c>
      <c r="G106" s="75" t="s">
        <v>59</v>
      </c>
      <c r="H106" s="50">
        <v>0.85</v>
      </c>
      <c r="I106" s="75" t="s">
        <v>59</v>
      </c>
      <c r="J106" s="77">
        <f t="shared" si="7"/>
        <v>7.4999999999999997E-2</v>
      </c>
      <c r="K106" s="75" t="s">
        <v>59</v>
      </c>
      <c r="L106" s="50">
        <v>0.03</v>
      </c>
      <c r="M106" s="75" t="s">
        <v>60</v>
      </c>
      <c r="N106" s="77">
        <f t="shared" si="6"/>
        <v>3.8249999999999998E-3</v>
      </c>
      <c r="O106" s="52"/>
      <c r="P106" s="78"/>
      <c r="Q106" s="62"/>
      <c r="R106" s="11"/>
      <c r="S106" s="11">
        <f t="shared" si="5"/>
        <v>0</v>
      </c>
    </row>
    <row r="107" spans="1:24" ht="13.05" hidden="1" customHeight="1" outlineLevel="1" x14ac:dyDescent="0.3">
      <c r="A107" s="5" t="str">
        <f>IF(P107&lt;&gt;"",MAX(A$5:A106)+1,"")</f>
        <v/>
      </c>
      <c r="B107" s="14"/>
      <c r="C107" s="74"/>
      <c r="D107" s="75"/>
      <c r="E107" s="76"/>
      <c r="F107" s="75">
        <v>2</v>
      </c>
      <c r="G107" s="75" t="s">
        <v>59</v>
      </c>
      <c r="H107" s="50">
        <v>1.1000000000000001</v>
      </c>
      <c r="I107" s="75" t="s">
        <v>59</v>
      </c>
      <c r="J107" s="77">
        <f t="shared" si="7"/>
        <v>7.4999999999999997E-2</v>
      </c>
      <c r="K107" s="75" t="s">
        <v>59</v>
      </c>
      <c r="L107" s="50">
        <v>0.03</v>
      </c>
      <c r="M107" s="75" t="s">
        <v>60</v>
      </c>
      <c r="N107" s="77">
        <f t="shared" si="6"/>
        <v>4.9500000000000004E-3</v>
      </c>
      <c r="O107" s="52"/>
      <c r="P107" s="78"/>
      <c r="Q107" s="62"/>
      <c r="R107" s="11"/>
      <c r="S107" s="11">
        <f t="shared" si="5"/>
        <v>0</v>
      </c>
    </row>
    <row r="108" spans="1:24" ht="13.05" hidden="1" customHeight="1" outlineLevel="1" x14ac:dyDescent="0.3">
      <c r="A108" s="5" t="str">
        <f>IF(P108&lt;&gt;"",MAX(A$5:A107)+1,"")</f>
        <v/>
      </c>
      <c r="B108" s="14"/>
      <c r="C108" s="74" t="s">
        <v>95</v>
      </c>
      <c r="D108" s="75"/>
      <c r="E108" s="76"/>
      <c r="F108" s="75">
        <v>1</v>
      </c>
      <c r="G108" s="75" t="s">
        <v>59</v>
      </c>
      <c r="H108" s="50">
        <v>1.4</v>
      </c>
      <c r="I108" s="75" t="s">
        <v>59</v>
      </c>
      <c r="J108" s="77">
        <v>0.115</v>
      </c>
      <c r="K108" s="75" t="s">
        <v>59</v>
      </c>
      <c r="L108" s="50">
        <v>0.03</v>
      </c>
      <c r="M108" s="75" t="s">
        <v>60</v>
      </c>
      <c r="N108" s="77">
        <f t="shared" si="6"/>
        <v>4.8300000000000001E-3</v>
      </c>
      <c r="O108" s="52"/>
      <c r="P108" s="78"/>
      <c r="Q108" s="62"/>
      <c r="R108" s="11"/>
      <c r="S108" s="11">
        <f t="shared" si="5"/>
        <v>0</v>
      </c>
    </row>
    <row r="109" spans="1:24" ht="13.05" hidden="1" customHeight="1" outlineLevel="1" x14ac:dyDescent="0.3">
      <c r="A109" s="5" t="str">
        <f>IF(P109&lt;&gt;"",MAX(A$5:A108)+1,"")</f>
        <v/>
      </c>
      <c r="B109" s="14"/>
      <c r="C109" s="74" t="s">
        <v>96</v>
      </c>
      <c r="D109" s="75"/>
      <c r="E109" s="76"/>
      <c r="F109" s="75">
        <v>2</v>
      </c>
      <c r="G109" s="75" t="s">
        <v>59</v>
      </c>
      <c r="H109" s="50">
        <v>1.5</v>
      </c>
      <c r="I109" s="75" t="s">
        <v>59</v>
      </c>
      <c r="J109" s="77">
        <f>0.075</f>
        <v>7.4999999999999997E-2</v>
      </c>
      <c r="K109" s="75" t="s">
        <v>59</v>
      </c>
      <c r="L109" s="50">
        <v>0.03</v>
      </c>
      <c r="M109" s="75" t="s">
        <v>60</v>
      </c>
      <c r="N109" s="77">
        <f t="shared" si="6"/>
        <v>6.7499999999999991E-3</v>
      </c>
      <c r="O109" s="52"/>
      <c r="P109" s="78"/>
      <c r="Q109" s="62"/>
      <c r="R109" s="11"/>
      <c r="S109" s="11">
        <f t="shared" si="5"/>
        <v>0</v>
      </c>
    </row>
    <row r="110" spans="1:24" ht="13.05" hidden="1" customHeight="1" outlineLevel="1" x14ac:dyDescent="0.3">
      <c r="A110" s="5" t="str">
        <f>IF(P110&lt;&gt;"",MAX(A$5:A109)+1,"")</f>
        <v/>
      </c>
      <c r="B110" s="14"/>
      <c r="C110" s="74"/>
      <c r="D110" s="75"/>
      <c r="E110" s="76"/>
      <c r="F110" s="75">
        <v>2</v>
      </c>
      <c r="G110" s="75" t="s">
        <v>59</v>
      </c>
      <c r="H110" s="50">
        <v>1.6</v>
      </c>
      <c r="I110" s="75" t="s">
        <v>59</v>
      </c>
      <c r="J110" s="77">
        <f t="shared" ref="J110:J112" si="8">0.075</f>
        <v>7.4999999999999997E-2</v>
      </c>
      <c r="K110" s="75" t="s">
        <v>59</v>
      </c>
      <c r="L110" s="50">
        <v>0.03</v>
      </c>
      <c r="M110" s="75" t="s">
        <v>60</v>
      </c>
      <c r="N110" s="77">
        <f t="shared" si="6"/>
        <v>7.1999999999999998E-3</v>
      </c>
      <c r="O110" s="52"/>
      <c r="P110" s="78"/>
      <c r="Q110" s="62"/>
      <c r="R110" s="11"/>
      <c r="S110" s="11">
        <f t="shared" si="5"/>
        <v>0</v>
      </c>
    </row>
    <row r="111" spans="1:24" ht="13.05" hidden="1" customHeight="1" outlineLevel="1" x14ac:dyDescent="0.3">
      <c r="A111" s="5" t="str">
        <f>IF(P111&lt;&gt;"",MAX(A$5:A110)+1,"")</f>
        <v/>
      </c>
      <c r="B111" s="14"/>
      <c r="C111" s="74"/>
      <c r="D111" s="75"/>
      <c r="E111" s="76"/>
      <c r="F111" s="75">
        <v>2</v>
      </c>
      <c r="G111" s="75" t="s">
        <v>59</v>
      </c>
      <c r="H111" s="50">
        <v>1.8</v>
      </c>
      <c r="I111" s="75" t="s">
        <v>59</v>
      </c>
      <c r="J111" s="77">
        <f t="shared" si="8"/>
        <v>7.4999999999999997E-2</v>
      </c>
      <c r="K111" s="75" t="s">
        <v>59</v>
      </c>
      <c r="L111" s="50">
        <v>0.03</v>
      </c>
      <c r="M111" s="75" t="s">
        <v>60</v>
      </c>
      <c r="N111" s="77">
        <f t="shared" si="6"/>
        <v>8.0999999999999996E-3</v>
      </c>
      <c r="O111" s="52"/>
      <c r="P111" s="78"/>
      <c r="Q111" s="62"/>
      <c r="R111" s="11"/>
      <c r="S111" s="11">
        <f t="shared" si="5"/>
        <v>0</v>
      </c>
    </row>
    <row r="112" spans="1:24" ht="13.05" hidden="1" customHeight="1" outlineLevel="1" x14ac:dyDescent="0.3">
      <c r="A112" s="5" t="str">
        <f>IF(P112&lt;&gt;"",MAX(A$5:A111)+1,"")</f>
        <v/>
      </c>
      <c r="B112" s="14"/>
      <c r="C112" s="74"/>
      <c r="D112" s="75"/>
      <c r="E112" s="76"/>
      <c r="F112" s="75">
        <v>2</v>
      </c>
      <c r="G112" s="75" t="s">
        <v>59</v>
      </c>
      <c r="H112" s="50">
        <v>2</v>
      </c>
      <c r="I112" s="75" t="s">
        <v>59</v>
      </c>
      <c r="J112" s="77">
        <f t="shared" si="8"/>
        <v>7.4999999999999997E-2</v>
      </c>
      <c r="K112" s="75" t="s">
        <v>59</v>
      </c>
      <c r="L112" s="50">
        <v>0.03</v>
      </c>
      <c r="M112" s="75" t="s">
        <v>60</v>
      </c>
      <c r="N112" s="79">
        <f t="shared" si="6"/>
        <v>8.9999999999999993E-3</v>
      </c>
      <c r="O112" s="52"/>
      <c r="P112" s="78"/>
      <c r="Q112" s="62"/>
      <c r="R112" s="11"/>
      <c r="S112" s="11">
        <f t="shared" si="5"/>
        <v>0</v>
      </c>
    </row>
    <row r="113" spans="1:19" ht="13.05" hidden="1" customHeight="1" outlineLevel="1" x14ac:dyDescent="0.3">
      <c r="A113" s="5" t="str">
        <f>IF(P113&lt;&gt;"",MAX(A$5:A112)+1,"")</f>
        <v/>
      </c>
      <c r="B113" s="14"/>
      <c r="C113" s="74"/>
      <c r="D113" s="75"/>
      <c r="E113" s="76"/>
      <c r="F113" s="75"/>
      <c r="G113" s="75"/>
      <c r="H113" s="50"/>
      <c r="I113" s="75"/>
      <c r="J113" s="50"/>
      <c r="K113" s="75"/>
      <c r="L113" s="50"/>
      <c r="M113" s="75"/>
      <c r="N113" s="80">
        <f>+SUM(N102:N112)</f>
        <v>0.21687000000000003</v>
      </c>
      <c r="O113" s="52"/>
      <c r="P113" s="9"/>
      <c r="Q113" s="62"/>
      <c r="R113" s="11"/>
      <c r="S113" s="11">
        <f t="shared" si="5"/>
        <v>0</v>
      </c>
    </row>
    <row r="114" spans="1:19" ht="13.05" hidden="1" customHeight="1" outlineLevel="1" x14ac:dyDescent="0.3">
      <c r="A114" s="5" t="str">
        <f>IF(P114&lt;&gt;"",MAX(A$5:A113)+1,"")</f>
        <v/>
      </c>
      <c r="B114" s="14"/>
      <c r="C114" s="72"/>
      <c r="D114" s="72"/>
      <c r="E114" s="81"/>
      <c r="F114" s="72"/>
      <c r="G114" s="72"/>
      <c r="H114" s="72"/>
      <c r="I114" s="72"/>
      <c r="J114" s="72"/>
      <c r="K114" s="72"/>
      <c r="L114" s="82" t="s">
        <v>97</v>
      </c>
      <c r="M114" s="72"/>
      <c r="N114" s="83">
        <v>0.25</v>
      </c>
      <c r="O114" s="84" t="s">
        <v>98</v>
      </c>
      <c r="P114" s="9"/>
      <c r="Q114" s="62"/>
      <c r="R114" s="11"/>
      <c r="S114" s="11">
        <f t="shared" si="5"/>
        <v>0</v>
      </c>
    </row>
    <row r="115" spans="1:19" ht="7.8" hidden="1" customHeight="1" outlineLevel="1" x14ac:dyDescent="0.3">
      <c r="A115" s="5" t="str">
        <f>IF(P115&lt;&gt;"",MAX(A$5:A114)+1,"")</f>
        <v/>
      </c>
      <c r="B115" s="14"/>
      <c r="C115" s="72"/>
      <c r="D115" s="72"/>
      <c r="E115" s="81"/>
      <c r="F115" s="72"/>
      <c r="G115" s="72"/>
      <c r="H115" s="72"/>
      <c r="I115" s="72"/>
      <c r="J115" s="72"/>
      <c r="K115" s="72"/>
      <c r="L115" s="85"/>
      <c r="M115" s="72"/>
      <c r="N115" s="86"/>
      <c r="O115" s="84"/>
      <c r="P115" s="9"/>
      <c r="Q115" s="62"/>
      <c r="R115" s="11"/>
      <c r="S115" s="11">
        <f t="shared" si="5"/>
        <v>0</v>
      </c>
    </row>
    <row r="116" spans="1:19" ht="13.05" hidden="1" customHeight="1" outlineLevel="1" x14ac:dyDescent="0.3">
      <c r="A116" s="5" t="str">
        <f>IF(P116&lt;&gt;"",MAX(A$5:A115)+1,"")</f>
        <v/>
      </c>
      <c r="B116" s="14"/>
      <c r="C116" s="71" t="s">
        <v>99</v>
      </c>
      <c r="D116" s="72"/>
      <c r="E116" s="81"/>
      <c r="F116" s="72"/>
      <c r="G116" s="72"/>
      <c r="H116" s="72"/>
      <c r="J116" s="72"/>
      <c r="K116" s="72"/>
      <c r="L116" s="82" t="s">
        <v>97</v>
      </c>
      <c r="M116" s="72"/>
      <c r="N116" s="83">
        <f>+N114*35</f>
        <v>8.75</v>
      </c>
      <c r="O116" s="84" t="s">
        <v>98</v>
      </c>
      <c r="P116" s="9"/>
      <c r="Q116" s="62"/>
      <c r="R116" s="11"/>
      <c r="S116" s="11">
        <f t="shared" si="5"/>
        <v>0</v>
      </c>
    </row>
    <row r="117" spans="1:19" ht="13.05" hidden="1" customHeight="1" outlineLevel="1" x14ac:dyDescent="0.3">
      <c r="A117" s="5" t="str">
        <f>IF(P117&lt;&gt;"",MAX(A$5:A116)+1,"")</f>
        <v/>
      </c>
      <c r="B117" s="14"/>
      <c r="C117" s="72"/>
      <c r="D117" s="72"/>
      <c r="E117" s="81"/>
      <c r="F117" s="72"/>
      <c r="G117" s="72"/>
      <c r="H117" s="72"/>
      <c r="I117" s="72"/>
      <c r="J117" s="72"/>
      <c r="K117" s="72"/>
      <c r="L117" s="85"/>
      <c r="M117" s="72"/>
      <c r="N117" s="87"/>
      <c r="O117" s="84"/>
      <c r="P117" s="9"/>
      <c r="Q117" s="62"/>
      <c r="R117" s="11"/>
      <c r="S117" s="11">
        <f t="shared" si="5"/>
        <v>0</v>
      </c>
    </row>
    <row r="118" spans="1:19" ht="15" customHeight="1" collapsed="1" x14ac:dyDescent="0.3">
      <c r="A118" s="5">
        <f>IF(P118&lt;&gt;"",MAX(A$5:A117)+1,"")</f>
        <v>43</v>
      </c>
      <c r="B118" s="14" t="s">
        <v>100</v>
      </c>
      <c r="C118" s="26" t="s">
        <v>257</v>
      </c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6"/>
      <c r="P118" s="9" t="s">
        <v>98</v>
      </c>
      <c r="Q118" s="78">
        <f>N119</f>
        <v>2.1875</v>
      </c>
      <c r="R118" s="11"/>
      <c r="S118" s="11">
        <f>+R118*Q118</f>
        <v>0</v>
      </c>
    </row>
    <row r="119" spans="1:19" ht="13.05" hidden="1" customHeight="1" outlineLevel="1" x14ac:dyDescent="0.3">
      <c r="A119" s="5" t="str">
        <f>IF(P119&lt;&gt;"",MAX(A$5:A118)+1,"")</f>
        <v/>
      </c>
      <c r="B119" s="14"/>
      <c r="C119" s="72"/>
      <c r="D119" s="75"/>
      <c r="E119" s="76"/>
      <c r="F119" s="75"/>
      <c r="G119" s="75"/>
      <c r="H119" s="50"/>
      <c r="I119" s="75"/>
      <c r="J119" s="77">
        <f>+N116</f>
        <v>8.75</v>
      </c>
      <c r="K119" s="75" t="s">
        <v>59</v>
      </c>
      <c r="L119" s="88">
        <v>0.25</v>
      </c>
      <c r="M119" s="75" t="s">
        <v>60</v>
      </c>
      <c r="N119" s="80">
        <f>+J119*L119</f>
        <v>2.1875</v>
      </c>
      <c r="O119" s="52"/>
      <c r="P119" s="9"/>
      <c r="Q119" s="62"/>
      <c r="R119" s="11"/>
      <c r="S119" s="11"/>
    </row>
    <row r="120" spans="1:19" ht="15" customHeight="1" x14ac:dyDescent="0.3">
      <c r="A120" s="5" t="str">
        <f>IF(P120&lt;&gt;"",MAX(A$5:A119)+1,"")</f>
        <v/>
      </c>
      <c r="B120" s="14" t="s">
        <v>101</v>
      </c>
      <c r="C120" s="26" t="s">
        <v>102</v>
      </c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9"/>
      <c r="Q120" s="89"/>
      <c r="R120" s="11"/>
      <c r="S120" s="11"/>
    </row>
    <row r="121" spans="1:19" ht="15" customHeight="1" x14ac:dyDescent="0.3">
      <c r="A121" s="5">
        <f>IF(P121&lt;&gt;"",MAX(A$5:A120)+1,"")</f>
        <v>44</v>
      </c>
      <c r="B121" s="14"/>
      <c r="C121" s="29" t="s">
        <v>103</v>
      </c>
      <c r="D121" s="90"/>
      <c r="E121" s="15"/>
      <c r="F121" s="15"/>
      <c r="G121" s="15"/>
      <c r="H121" s="15"/>
      <c r="I121" s="15"/>
      <c r="J121" s="91" t="s">
        <v>104</v>
      </c>
      <c r="L121" s="15"/>
      <c r="M121" s="15"/>
      <c r="N121" s="15"/>
      <c r="O121" s="15"/>
      <c r="P121" s="9" t="s">
        <v>12</v>
      </c>
      <c r="Q121" s="62">
        <v>1</v>
      </c>
      <c r="R121" s="11"/>
      <c r="S121" s="11">
        <f t="shared" ref="S121:S124" si="9">+R121*Q121</f>
        <v>0</v>
      </c>
    </row>
    <row r="122" spans="1:19" ht="15" customHeight="1" x14ac:dyDescent="0.3">
      <c r="A122" s="5">
        <f>IF(P122&lt;&gt;"",MAX(A$5:A121)+1,"")</f>
        <v>45</v>
      </c>
      <c r="B122" s="14"/>
      <c r="C122" s="29" t="s">
        <v>105</v>
      </c>
      <c r="D122" s="90"/>
      <c r="E122" s="15"/>
      <c r="F122" s="15"/>
      <c r="G122" s="15"/>
      <c r="H122" s="15"/>
      <c r="I122" s="15"/>
      <c r="J122" s="91" t="s">
        <v>106</v>
      </c>
      <c r="K122" s="15"/>
      <c r="L122" s="15"/>
      <c r="M122" s="15"/>
      <c r="N122" s="15"/>
      <c r="O122" s="15"/>
      <c r="P122" s="9" t="s">
        <v>12</v>
      </c>
      <c r="Q122" s="62">
        <v>1</v>
      </c>
      <c r="R122" s="11"/>
      <c r="S122" s="11">
        <f t="shared" si="9"/>
        <v>0</v>
      </c>
    </row>
    <row r="123" spans="1:19" ht="15" customHeight="1" x14ac:dyDescent="0.3">
      <c r="A123" s="5">
        <f>IF(P123&lt;&gt;"",MAX(A$5:A122)+1,"")</f>
        <v>46</v>
      </c>
      <c r="B123" s="14"/>
      <c r="C123" s="29" t="s">
        <v>107</v>
      </c>
      <c r="D123" s="90"/>
      <c r="E123" s="15"/>
      <c r="F123" s="15"/>
      <c r="G123" s="15"/>
      <c r="H123" s="15"/>
      <c r="I123" s="15"/>
      <c r="J123" s="91" t="s">
        <v>108</v>
      </c>
      <c r="K123" s="15"/>
      <c r="L123" s="15"/>
      <c r="M123" s="15"/>
      <c r="N123" s="15"/>
      <c r="O123" s="15"/>
      <c r="P123" s="9" t="s">
        <v>12</v>
      </c>
      <c r="Q123" s="62">
        <v>1</v>
      </c>
      <c r="R123" s="11"/>
      <c r="S123" s="11">
        <f t="shared" si="9"/>
        <v>0</v>
      </c>
    </row>
    <row r="124" spans="1:19" ht="15" customHeight="1" x14ac:dyDescent="0.3">
      <c r="A124" s="5">
        <f>IF(P124&lt;&gt;"",MAX(A$5:A123)+1,"")</f>
        <v>47</v>
      </c>
      <c r="B124" s="14"/>
      <c r="C124" s="29" t="s">
        <v>109</v>
      </c>
      <c r="D124" s="90"/>
      <c r="E124" s="15"/>
      <c r="F124" s="15"/>
      <c r="G124" s="15"/>
      <c r="H124" s="15"/>
      <c r="I124" s="15"/>
      <c r="J124" s="91" t="s">
        <v>110</v>
      </c>
      <c r="K124" s="15"/>
      <c r="L124" s="15"/>
      <c r="M124" s="15"/>
      <c r="N124" s="15"/>
      <c r="O124" s="15"/>
      <c r="P124" s="9" t="s">
        <v>12</v>
      </c>
      <c r="Q124" s="62">
        <v>1</v>
      </c>
      <c r="R124" s="11"/>
      <c r="S124" s="11">
        <f t="shared" si="9"/>
        <v>0</v>
      </c>
    </row>
    <row r="125" spans="1:19" ht="15" customHeight="1" x14ac:dyDescent="0.3">
      <c r="A125" s="5">
        <f>IF(P125&lt;&gt;"",MAX(A$5:A124)+1,"")</f>
        <v>48</v>
      </c>
      <c r="B125" s="14"/>
      <c r="C125" s="29" t="s">
        <v>111</v>
      </c>
      <c r="D125" s="15"/>
      <c r="E125" s="15"/>
      <c r="F125" s="15"/>
      <c r="G125" s="15"/>
      <c r="H125" s="15"/>
      <c r="I125" s="15"/>
      <c r="J125" s="91" t="s">
        <v>112</v>
      </c>
      <c r="K125" s="15"/>
      <c r="L125" s="15"/>
      <c r="M125" s="15"/>
      <c r="N125" s="15"/>
      <c r="O125" s="15"/>
      <c r="P125" s="9" t="s">
        <v>12</v>
      </c>
      <c r="Q125" s="62">
        <v>1</v>
      </c>
      <c r="R125" s="11"/>
      <c r="S125" s="11">
        <f>+R125*Q125</f>
        <v>0</v>
      </c>
    </row>
    <row r="126" spans="1:19" ht="15" customHeight="1" x14ac:dyDescent="0.3">
      <c r="A126" s="5" t="str">
        <f>IF(P126&lt;&gt;"",MAX(A$5:A125)+1,"")</f>
        <v/>
      </c>
      <c r="B126" s="14"/>
      <c r="C126" s="29" t="s">
        <v>113</v>
      </c>
      <c r="D126" s="90"/>
      <c r="E126" s="15"/>
      <c r="F126" s="15"/>
      <c r="G126" s="15"/>
      <c r="H126" s="15"/>
      <c r="I126" s="15"/>
      <c r="J126" s="91" t="s">
        <v>114</v>
      </c>
      <c r="K126" s="15"/>
      <c r="L126" s="15"/>
      <c r="M126" s="15"/>
      <c r="N126" s="15"/>
      <c r="O126" s="15"/>
      <c r="P126" s="9"/>
      <c r="Q126" s="89"/>
      <c r="R126" s="11"/>
      <c r="S126" s="11">
        <f t="shared" ref="S126:S138" si="10">+R126*Q126</f>
        <v>0</v>
      </c>
    </row>
    <row r="127" spans="1:19" ht="15" customHeight="1" x14ac:dyDescent="0.3">
      <c r="A127" s="5">
        <f>IF(P127&lt;&gt;"",MAX(A$5:A126)+1,"")</f>
        <v>49</v>
      </c>
      <c r="B127" s="14"/>
      <c r="C127" s="92" t="s">
        <v>115</v>
      </c>
      <c r="D127" s="93"/>
      <c r="E127" s="15"/>
      <c r="F127" s="15"/>
      <c r="G127" s="15"/>
      <c r="H127" s="15"/>
      <c r="I127" s="15"/>
      <c r="J127" s="91"/>
      <c r="K127" s="15"/>
      <c r="L127" s="15"/>
      <c r="M127" s="15"/>
      <c r="N127" s="15"/>
      <c r="O127" s="15"/>
      <c r="P127" s="25" t="s">
        <v>116</v>
      </c>
      <c r="Q127" s="62"/>
      <c r="R127" s="11"/>
      <c r="S127" s="11"/>
    </row>
    <row r="128" spans="1:19" ht="15" customHeight="1" x14ac:dyDescent="0.3">
      <c r="A128" s="5">
        <f>IF(P128&lt;&gt;"",MAX(A$5:A127)+1,"")</f>
        <v>50</v>
      </c>
      <c r="B128" s="14"/>
      <c r="C128" s="92" t="s">
        <v>117</v>
      </c>
      <c r="D128" s="93"/>
      <c r="E128" s="15"/>
      <c r="F128" s="15"/>
      <c r="G128" s="15"/>
      <c r="H128" s="15"/>
      <c r="I128" s="15"/>
      <c r="J128" s="91"/>
      <c r="K128" s="15"/>
      <c r="L128" s="15"/>
      <c r="M128" s="15"/>
      <c r="N128" s="15"/>
      <c r="O128" s="15"/>
      <c r="P128" s="9" t="s">
        <v>34</v>
      </c>
      <c r="Q128" s="62">
        <f>13*2*35*0.2</f>
        <v>182</v>
      </c>
      <c r="R128" s="11"/>
      <c r="S128" s="11">
        <f t="shared" si="10"/>
        <v>0</v>
      </c>
    </row>
    <row r="129" spans="1:19" ht="15" customHeight="1" x14ac:dyDescent="0.3">
      <c r="A129" s="5">
        <f>IF(P129&lt;&gt;"",MAX(A$5:A128)+1,"")</f>
        <v>51</v>
      </c>
      <c r="B129" s="14"/>
      <c r="C129" s="92" t="s">
        <v>118</v>
      </c>
      <c r="D129" s="93"/>
      <c r="E129" s="15"/>
      <c r="F129" s="15"/>
      <c r="G129" s="15"/>
      <c r="H129" s="15"/>
      <c r="I129" s="15"/>
      <c r="J129" s="91"/>
      <c r="K129" s="15"/>
      <c r="L129" s="15"/>
      <c r="M129" s="15"/>
      <c r="N129" s="15"/>
      <c r="O129" s="15"/>
      <c r="P129" s="9" t="s">
        <v>34</v>
      </c>
      <c r="Q129" s="62">
        <f>ROUNDUP(5.8*35*0.15,)</f>
        <v>31</v>
      </c>
      <c r="R129" s="11"/>
      <c r="S129" s="11">
        <f t="shared" si="10"/>
        <v>0</v>
      </c>
    </row>
    <row r="130" spans="1:19" ht="15" customHeight="1" x14ac:dyDescent="0.3">
      <c r="A130" s="5">
        <f>IF(P130&lt;&gt;"",MAX(A$5:A129)+1,"")</f>
        <v>52</v>
      </c>
      <c r="B130" s="14"/>
      <c r="C130" s="92" t="s">
        <v>119</v>
      </c>
      <c r="D130" s="93"/>
      <c r="E130" s="15"/>
      <c r="F130" s="15"/>
      <c r="G130" s="15"/>
      <c r="H130" s="15"/>
      <c r="I130" s="15"/>
      <c r="J130" s="91"/>
      <c r="K130" s="15"/>
      <c r="L130" s="15"/>
      <c r="M130" s="15"/>
      <c r="N130" s="15"/>
      <c r="O130" s="15"/>
      <c r="P130" s="9" t="s">
        <v>34</v>
      </c>
      <c r="Q130" s="62">
        <f>ROUNDUP(1.4*35*0.15,)</f>
        <v>8</v>
      </c>
      <c r="R130" s="11"/>
      <c r="S130" s="11">
        <f t="shared" si="10"/>
        <v>0</v>
      </c>
    </row>
    <row r="131" spans="1:19" ht="15" customHeight="1" x14ac:dyDescent="0.3">
      <c r="A131" s="5">
        <f>IF(P131&lt;&gt;"",MAX(A$5:A130)+1,"")</f>
        <v>53</v>
      </c>
      <c r="B131" s="14"/>
      <c r="C131" s="92" t="s">
        <v>120</v>
      </c>
      <c r="D131" s="93"/>
      <c r="E131" s="15"/>
      <c r="F131" s="15"/>
      <c r="G131" s="15"/>
      <c r="H131" s="15"/>
      <c r="I131" s="15"/>
      <c r="J131" s="91"/>
      <c r="K131" s="15"/>
      <c r="L131" s="15"/>
      <c r="M131" s="15"/>
      <c r="N131" s="15"/>
      <c r="O131" s="15"/>
      <c r="P131" s="9" t="s">
        <v>34</v>
      </c>
      <c r="Q131" s="62">
        <f>ROUNDUP(13.8*35*0.15,)</f>
        <v>73</v>
      </c>
      <c r="R131" s="11"/>
      <c r="S131" s="11">
        <f>+R131*Q131</f>
        <v>0</v>
      </c>
    </row>
    <row r="132" spans="1:19" ht="15" customHeight="1" x14ac:dyDescent="0.3">
      <c r="A132" s="5" t="str">
        <f>IF(P132&lt;&gt;"",MAX(A$5:A131)+1,"")</f>
        <v/>
      </c>
      <c r="B132" s="14" t="s">
        <v>121</v>
      </c>
      <c r="C132" s="26" t="s">
        <v>122</v>
      </c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9"/>
      <c r="Q132" s="89"/>
      <c r="R132" s="11"/>
      <c r="S132" s="11">
        <f>+R132*Q132</f>
        <v>0</v>
      </c>
    </row>
    <row r="133" spans="1:19" ht="15" customHeight="1" x14ac:dyDescent="0.3">
      <c r="A133" s="5" t="str">
        <f>IF(P133&lt;&gt;"",MAX(A$5:A132)+1,"")</f>
        <v/>
      </c>
      <c r="B133" s="14"/>
      <c r="C133" s="29" t="s">
        <v>123</v>
      </c>
      <c r="D133" s="90"/>
      <c r="E133" s="15"/>
      <c r="F133" s="15"/>
      <c r="G133" s="15"/>
      <c r="H133" s="15"/>
      <c r="I133" s="15"/>
      <c r="J133" s="91"/>
      <c r="K133" s="15"/>
      <c r="L133" s="15"/>
      <c r="M133" s="15"/>
      <c r="N133" s="15"/>
      <c r="O133" s="15"/>
      <c r="P133" s="9"/>
      <c r="Q133" s="62"/>
      <c r="R133" s="11"/>
      <c r="S133" s="11">
        <f>+R133*Q133</f>
        <v>0</v>
      </c>
    </row>
    <row r="134" spans="1:19" ht="15" customHeight="1" x14ac:dyDescent="0.3">
      <c r="A134" s="5">
        <f>IF(P134&lt;&gt;"",MAX(A$5:A133)+1,"")</f>
        <v>54</v>
      </c>
      <c r="B134" s="14"/>
      <c r="C134" s="92" t="s">
        <v>115</v>
      </c>
      <c r="D134" s="93"/>
      <c r="E134" s="15"/>
      <c r="F134" s="15"/>
      <c r="G134" s="15"/>
      <c r="H134" s="15"/>
      <c r="I134" s="15"/>
      <c r="J134" s="91"/>
      <c r="K134" s="15"/>
      <c r="L134" s="15"/>
      <c r="M134" s="15"/>
      <c r="N134" s="15"/>
      <c r="O134" s="15"/>
      <c r="P134" s="25" t="s">
        <v>116</v>
      </c>
      <c r="Q134" s="62"/>
      <c r="R134" s="11"/>
      <c r="S134" s="11">
        <f>+R134*Q134</f>
        <v>0</v>
      </c>
    </row>
    <row r="135" spans="1:19" ht="15" customHeight="1" x14ac:dyDescent="0.3">
      <c r="A135" s="5">
        <f>IF(P135&lt;&gt;"",MAX(A$5:A134)+1,"")</f>
        <v>55</v>
      </c>
      <c r="B135" s="14"/>
      <c r="C135" s="92" t="s">
        <v>117</v>
      </c>
      <c r="D135" s="93"/>
      <c r="E135" s="15"/>
      <c r="F135" s="15"/>
      <c r="G135" s="15"/>
      <c r="H135" s="15"/>
      <c r="I135" s="15"/>
      <c r="J135" s="91"/>
      <c r="K135" s="15"/>
      <c r="L135" s="15"/>
      <c r="M135" s="15"/>
      <c r="N135" s="15"/>
      <c r="O135" s="15"/>
      <c r="P135" s="9" t="s">
        <v>34</v>
      </c>
      <c r="Q135" s="62">
        <f>13*2*35*0.2</f>
        <v>182</v>
      </c>
      <c r="R135" s="11"/>
      <c r="S135" s="11">
        <f t="shared" si="10"/>
        <v>0</v>
      </c>
    </row>
    <row r="136" spans="1:19" ht="15" customHeight="1" x14ac:dyDescent="0.3">
      <c r="A136" s="5">
        <f>IF(P136&lt;&gt;"",MAX(A$5:A135)+1,"")</f>
        <v>56</v>
      </c>
      <c r="B136" s="14"/>
      <c r="C136" s="92" t="s">
        <v>118</v>
      </c>
      <c r="D136" s="93"/>
      <c r="E136" s="15"/>
      <c r="F136" s="15"/>
      <c r="G136" s="15"/>
      <c r="H136" s="15"/>
      <c r="I136" s="15"/>
      <c r="J136" s="91"/>
      <c r="K136" s="15"/>
      <c r="L136" s="15"/>
      <c r="M136" s="15"/>
      <c r="N136" s="15"/>
      <c r="O136" s="15"/>
      <c r="P136" s="9" t="s">
        <v>34</v>
      </c>
      <c r="Q136" s="62">
        <f>ROUNDUP(5.8*35*0.15,)</f>
        <v>31</v>
      </c>
      <c r="R136" s="11"/>
      <c r="S136" s="11">
        <f t="shared" si="10"/>
        <v>0</v>
      </c>
    </row>
    <row r="137" spans="1:19" ht="15" customHeight="1" x14ac:dyDescent="0.3">
      <c r="A137" s="5">
        <f>IF(P137&lt;&gt;"",MAX(A$5:A136)+1,"")</f>
        <v>57</v>
      </c>
      <c r="B137" s="14"/>
      <c r="C137" s="92" t="s">
        <v>119</v>
      </c>
      <c r="D137" s="93"/>
      <c r="E137" s="15"/>
      <c r="F137" s="15"/>
      <c r="G137" s="15"/>
      <c r="H137" s="15"/>
      <c r="I137" s="15"/>
      <c r="J137" s="91"/>
      <c r="K137" s="15"/>
      <c r="L137" s="15"/>
      <c r="M137" s="15"/>
      <c r="N137" s="15"/>
      <c r="O137" s="15"/>
      <c r="P137" s="9" t="s">
        <v>34</v>
      </c>
      <c r="Q137" s="62">
        <f>ROUNDUP(1.4*35*0.15,)</f>
        <v>8</v>
      </c>
      <c r="R137" s="11"/>
      <c r="S137" s="11">
        <f>+R137*Q137</f>
        <v>0</v>
      </c>
    </row>
    <row r="138" spans="1:19" ht="15" customHeight="1" x14ac:dyDescent="0.3">
      <c r="A138" s="5">
        <f>IF(P138&lt;&gt;"",MAX(A$5:A137)+1,"")</f>
        <v>58</v>
      </c>
      <c r="B138" s="14"/>
      <c r="C138" s="92" t="s">
        <v>120</v>
      </c>
      <c r="D138" s="93"/>
      <c r="E138" s="15"/>
      <c r="F138" s="15"/>
      <c r="G138" s="15"/>
      <c r="H138" s="15"/>
      <c r="I138" s="15"/>
      <c r="J138" s="91"/>
      <c r="K138" s="15"/>
      <c r="L138" s="15"/>
      <c r="M138" s="15"/>
      <c r="N138" s="15"/>
      <c r="O138" s="15"/>
      <c r="P138" s="9" t="s">
        <v>34</v>
      </c>
      <c r="Q138" s="62">
        <f>ROUNDUP(13.8*35*0.15,)</f>
        <v>73</v>
      </c>
      <c r="R138" s="11"/>
      <c r="S138" s="11">
        <f t="shared" si="10"/>
        <v>0</v>
      </c>
    </row>
    <row r="139" spans="1:19" ht="15" customHeight="1" x14ac:dyDescent="0.3">
      <c r="A139" s="5">
        <f>IF(P139&lt;&gt;"",MAX(A$5:A138)+1,"")</f>
        <v>59</v>
      </c>
      <c r="B139" s="14"/>
      <c r="C139" s="29" t="s">
        <v>105</v>
      </c>
      <c r="D139" s="90"/>
      <c r="E139" s="15"/>
      <c r="F139" s="15"/>
      <c r="G139" s="15"/>
      <c r="H139" s="15"/>
      <c r="I139" s="15"/>
      <c r="J139" s="91"/>
      <c r="K139" s="15"/>
      <c r="L139" s="15"/>
      <c r="M139" s="15"/>
      <c r="N139" s="15"/>
      <c r="O139" s="15"/>
      <c r="P139" s="9" t="s">
        <v>34</v>
      </c>
      <c r="Q139" s="62">
        <f>115</f>
        <v>115</v>
      </c>
      <c r="R139" s="11"/>
      <c r="S139" s="11">
        <f>+R139*Q139</f>
        <v>0</v>
      </c>
    </row>
    <row r="140" spans="1:19" ht="15" customHeight="1" x14ac:dyDescent="0.3">
      <c r="A140" s="5">
        <f>IF(P140&lt;&gt;"",MAX(A$5:A139)+1,"")</f>
        <v>60</v>
      </c>
      <c r="B140" s="14" t="s">
        <v>124</v>
      </c>
      <c r="C140" s="26" t="s">
        <v>125</v>
      </c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9" t="s">
        <v>98</v>
      </c>
      <c r="Q140" s="89">
        <f>+Q118</f>
        <v>2.1875</v>
      </c>
      <c r="R140" s="11"/>
      <c r="S140" s="11">
        <f t="shared" ref="S140:S160" si="11">+R140*Q140</f>
        <v>0</v>
      </c>
    </row>
    <row r="141" spans="1:19" ht="24.6" customHeight="1" x14ac:dyDescent="0.3">
      <c r="A141" s="5">
        <f>IF(P141&lt;&gt;"",MAX(A$5:A140)+1,"")</f>
        <v>61</v>
      </c>
      <c r="B141" s="14" t="s">
        <v>121</v>
      </c>
      <c r="C141" s="179" t="s">
        <v>126</v>
      </c>
      <c r="D141" s="180"/>
      <c r="E141" s="180"/>
      <c r="F141" s="180"/>
      <c r="G141" s="180"/>
      <c r="H141" s="180"/>
      <c r="I141" s="180"/>
      <c r="J141" s="180"/>
      <c r="K141" s="180"/>
      <c r="L141" s="180"/>
      <c r="M141" s="180"/>
      <c r="N141" s="180"/>
      <c r="O141" s="181"/>
      <c r="P141" s="9" t="s">
        <v>127</v>
      </c>
      <c r="Q141" s="94">
        <v>70</v>
      </c>
      <c r="R141" s="11"/>
      <c r="S141" s="11">
        <f>+R141*Q141</f>
        <v>0</v>
      </c>
    </row>
    <row r="142" spans="1:19" ht="15" customHeight="1" x14ac:dyDescent="0.3">
      <c r="A142" s="5">
        <f>IF(P142&lt;&gt;"",MAX(A$5:A141)+1,"")</f>
        <v>62</v>
      </c>
      <c r="B142" s="14" t="s">
        <v>121</v>
      </c>
      <c r="C142" s="179" t="s">
        <v>128</v>
      </c>
      <c r="D142" s="180"/>
      <c r="E142" s="180"/>
      <c r="F142" s="180"/>
      <c r="G142" s="180"/>
      <c r="H142" s="180"/>
      <c r="I142" s="180"/>
      <c r="J142" s="180"/>
      <c r="K142" s="180"/>
      <c r="L142" s="180"/>
      <c r="M142" s="180"/>
      <c r="N142" s="180"/>
      <c r="O142" s="181"/>
      <c r="P142" s="9" t="s">
        <v>127</v>
      </c>
      <c r="Q142" s="94">
        <v>10</v>
      </c>
      <c r="R142" s="11"/>
      <c r="S142" s="11">
        <f>+R142*Q142</f>
        <v>0</v>
      </c>
    </row>
    <row r="143" spans="1:19" ht="15" customHeight="1" x14ac:dyDescent="0.3">
      <c r="A143" s="5">
        <f>IF(P143&lt;&gt;"",MAX(A$5:A142)+1,"")</f>
        <v>63</v>
      </c>
      <c r="B143" s="14" t="s">
        <v>129</v>
      </c>
      <c r="C143" s="26" t="s">
        <v>130</v>
      </c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9" t="s">
        <v>12</v>
      </c>
      <c r="Q143" s="62">
        <v>1</v>
      </c>
      <c r="R143" s="11"/>
      <c r="S143" s="11">
        <f>+R143*Q143</f>
        <v>0</v>
      </c>
    </row>
    <row r="144" spans="1:19" ht="15" customHeight="1" x14ac:dyDescent="0.3">
      <c r="A144" s="5" t="str">
        <f>IF(P144&lt;&gt;"",MAX(A$5:A143)+1,"")</f>
        <v/>
      </c>
      <c r="B144" s="14" t="s">
        <v>121</v>
      </c>
      <c r="C144" s="26" t="s">
        <v>131</v>
      </c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9"/>
      <c r="Q144" s="62"/>
      <c r="R144" s="11"/>
      <c r="S144" s="11">
        <f t="shared" si="11"/>
        <v>0</v>
      </c>
    </row>
    <row r="145" spans="1:20" ht="35.4" customHeight="1" x14ac:dyDescent="0.3">
      <c r="A145" s="5">
        <f>IF(P145&lt;&gt;"",MAX(A$5:A144)+1,"")</f>
        <v>64</v>
      </c>
      <c r="B145" s="14"/>
      <c r="C145" s="199" t="s">
        <v>132</v>
      </c>
      <c r="D145" s="182"/>
      <c r="E145" s="182"/>
      <c r="F145" s="182"/>
      <c r="G145" s="182"/>
      <c r="H145" s="182"/>
      <c r="I145" s="182"/>
      <c r="J145" s="182"/>
      <c r="K145" s="182"/>
      <c r="L145" s="182"/>
      <c r="M145" s="182"/>
      <c r="N145" s="182"/>
      <c r="O145" s="183"/>
      <c r="P145" s="9" t="s">
        <v>34</v>
      </c>
      <c r="Q145" s="62">
        <f>30*3</f>
        <v>90</v>
      </c>
      <c r="R145" s="11"/>
      <c r="S145" s="11">
        <f t="shared" si="11"/>
        <v>0</v>
      </c>
    </row>
    <row r="146" spans="1:20" ht="30" customHeight="1" x14ac:dyDescent="0.3">
      <c r="A146" s="5">
        <f>IF(P146&lt;&gt;"",MAX(A$5:A145)+1,"")</f>
        <v>65</v>
      </c>
      <c r="B146" s="14"/>
      <c r="C146" s="199" t="s">
        <v>133</v>
      </c>
      <c r="D146" s="182"/>
      <c r="E146" s="182"/>
      <c r="F146" s="182"/>
      <c r="G146" s="182"/>
      <c r="H146" s="182"/>
      <c r="I146" s="182"/>
      <c r="J146" s="182"/>
      <c r="K146" s="182"/>
      <c r="L146" s="182"/>
      <c r="M146" s="182"/>
      <c r="N146" s="182"/>
      <c r="O146" s="183"/>
      <c r="P146" s="9" t="s">
        <v>34</v>
      </c>
      <c r="Q146" s="62">
        <f>10+23*2</f>
        <v>56</v>
      </c>
      <c r="R146" s="11"/>
      <c r="S146" s="11">
        <f>+R146*Q146</f>
        <v>0</v>
      </c>
    </row>
    <row r="147" spans="1:20" ht="15" customHeight="1" x14ac:dyDescent="0.3">
      <c r="A147" s="5" t="str">
        <f>IF(P147&lt;&gt;"",MAX(A$5:A146)+1,"")</f>
        <v/>
      </c>
      <c r="B147" s="14"/>
      <c r="C147" s="26" t="s">
        <v>134</v>
      </c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9"/>
      <c r="Q147" s="62"/>
      <c r="R147" s="11"/>
      <c r="S147" s="11">
        <f t="shared" si="11"/>
        <v>0</v>
      </c>
    </row>
    <row r="148" spans="1:20" ht="22.2" customHeight="1" x14ac:dyDescent="0.3">
      <c r="A148" s="5">
        <f>IF(P148&lt;&gt;"",MAX(A$5:A147)+1,"")</f>
        <v>66</v>
      </c>
      <c r="B148" s="14" t="s">
        <v>135</v>
      </c>
      <c r="C148" s="189" t="s">
        <v>136</v>
      </c>
      <c r="D148" s="190"/>
      <c r="E148" s="190"/>
      <c r="F148" s="190"/>
      <c r="G148" s="190"/>
      <c r="H148" s="190"/>
      <c r="I148" s="190"/>
      <c r="J148" s="190"/>
      <c r="K148" s="190"/>
      <c r="L148" s="190"/>
      <c r="M148" s="190"/>
      <c r="N148" s="190"/>
      <c r="O148" s="191"/>
      <c r="P148" s="9" t="s">
        <v>12</v>
      </c>
      <c r="Q148" s="62">
        <v>1</v>
      </c>
      <c r="R148" s="198"/>
      <c r="S148" s="198">
        <f t="shared" si="11"/>
        <v>0</v>
      </c>
    </row>
    <row r="149" spans="1:20" ht="15" customHeight="1" x14ac:dyDescent="0.3">
      <c r="A149" s="5">
        <f>IF(P149&lt;&gt;"",MAX(A$5:A148)+1,"")</f>
        <v>67</v>
      </c>
      <c r="B149" s="14" t="s">
        <v>121</v>
      </c>
      <c r="C149" s="24" t="s">
        <v>137</v>
      </c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9" t="s">
        <v>12</v>
      </c>
      <c r="Q149" s="62">
        <v>1</v>
      </c>
      <c r="R149" s="198"/>
      <c r="S149" s="198"/>
      <c r="T149" s="13"/>
    </row>
    <row r="150" spans="1:20" ht="15" customHeight="1" x14ac:dyDescent="0.3">
      <c r="A150" s="5">
        <f>IF(P150&lt;&gt;"",MAX(A$5:A149)+1,"")</f>
        <v>68</v>
      </c>
      <c r="B150" s="14" t="s">
        <v>138</v>
      </c>
      <c r="C150" s="26" t="s">
        <v>139</v>
      </c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9" t="s">
        <v>12</v>
      </c>
      <c r="Q150" s="62">
        <v>1</v>
      </c>
      <c r="R150" s="11"/>
      <c r="S150" s="11">
        <f t="shared" si="11"/>
        <v>0</v>
      </c>
      <c r="T150" s="13"/>
    </row>
    <row r="151" spans="1:20" ht="19.2" customHeight="1" x14ac:dyDescent="0.3">
      <c r="A151" s="5" t="str">
        <f>IF(P151&lt;&gt;"",MAX(A$5:A150)+1,"")</f>
        <v/>
      </c>
      <c r="B151" s="14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8"/>
      <c r="P151" s="9"/>
      <c r="Q151" s="10"/>
      <c r="R151" s="11"/>
      <c r="S151" s="11">
        <f t="shared" si="11"/>
        <v>0</v>
      </c>
      <c r="T151" s="13"/>
    </row>
    <row r="152" spans="1:20" ht="16.8" customHeight="1" x14ac:dyDescent="0.3">
      <c r="A152" s="5" t="str">
        <f>IF(P152&lt;&gt;"",MAX(A$5:A151)+1,"")</f>
        <v/>
      </c>
      <c r="B152" s="14" t="s">
        <v>140</v>
      </c>
      <c r="C152" s="61" t="s">
        <v>141</v>
      </c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8"/>
      <c r="P152" s="9"/>
      <c r="Q152" s="62"/>
      <c r="R152" s="11"/>
      <c r="S152" s="11">
        <f t="shared" si="11"/>
        <v>0</v>
      </c>
    </row>
    <row r="153" spans="1:20" ht="24.6" customHeight="1" x14ac:dyDescent="0.3">
      <c r="A153" s="5" t="str">
        <f>IF(P153&lt;&gt;"",MAX(A$5:A152)+1,"")</f>
        <v/>
      </c>
      <c r="B153" s="14"/>
      <c r="C153" s="180" t="s">
        <v>142</v>
      </c>
      <c r="D153" s="180"/>
      <c r="E153" s="180"/>
      <c r="F153" s="180"/>
      <c r="G153" s="180"/>
      <c r="H153" s="180"/>
      <c r="I153" s="180"/>
      <c r="J153" s="180"/>
      <c r="K153" s="180"/>
      <c r="L153" s="180"/>
      <c r="M153" s="180"/>
      <c r="N153" s="180"/>
      <c r="O153" s="181"/>
      <c r="P153" s="9"/>
      <c r="Q153" s="89"/>
      <c r="R153" s="11"/>
      <c r="S153" s="11"/>
    </row>
    <row r="154" spans="1:20" ht="15" customHeight="1" x14ac:dyDescent="0.3">
      <c r="A154" s="5">
        <f>IF(P154&lt;&gt;"",MAX(A$5:A153)+1,"")</f>
        <v>69</v>
      </c>
      <c r="B154" s="14"/>
      <c r="C154" s="29" t="s">
        <v>143</v>
      </c>
      <c r="D154" s="3"/>
      <c r="E154" s="33"/>
      <c r="F154" s="33"/>
      <c r="G154" s="33"/>
      <c r="I154" s="33"/>
      <c r="J154" s="26" t="s">
        <v>144</v>
      </c>
      <c r="K154" s="33"/>
      <c r="L154" s="33"/>
      <c r="M154" s="33"/>
      <c r="N154" s="33"/>
      <c r="O154" s="34"/>
      <c r="P154" s="9" t="s">
        <v>12</v>
      </c>
      <c r="Q154" s="89">
        <v>1</v>
      </c>
      <c r="R154" s="11"/>
      <c r="S154" s="11">
        <f t="shared" si="11"/>
        <v>0</v>
      </c>
    </row>
    <row r="155" spans="1:20" ht="15" customHeight="1" x14ac:dyDescent="0.3">
      <c r="A155" s="5">
        <f>IF(P155&lt;&gt;"",MAX(A$5:A154)+1,"")</f>
        <v>70</v>
      </c>
      <c r="B155" s="14"/>
      <c r="C155" s="29" t="s">
        <v>105</v>
      </c>
      <c r="D155" s="3"/>
      <c r="E155" s="33"/>
      <c r="F155" s="33"/>
      <c r="G155" s="33"/>
      <c r="I155" s="33"/>
      <c r="J155" s="33" t="s">
        <v>106</v>
      </c>
      <c r="K155" s="33"/>
      <c r="L155" s="33"/>
      <c r="M155" s="33"/>
      <c r="N155" s="33"/>
      <c r="O155" s="34"/>
      <c r="P155" s="9" t="s">
        <v>12</v>
      </c>
      <c r="Q155" s="89">
        <v>1</v>
      </c>
      <c r="R155" s="11"/>
      <c r="S155" s="11">
        <f t="shared" si="11"/>
        <v>0</v>
      </c>
    </row>
    <row r="156" spans="1:20" ht="15" customHeight="1" x14ac:dyDescent="0.3">
      <c r="A156" s="5">
        <f>IF(P156&lt;&gt;"",MAX(A$5:A155)+1,"")</f>
        <v>71</v>
      </c>
      <c r="B156" s="14"/>
      <c r="C156" s="29" t="s">
        <v>145</v>
      </c>
      <c r="D156" s="3"/>
      <c r="E156" s="33"/>
      <c r="F156" s="33"/>
      <c r="G156" s="33"/>
      <c r="I156" s="33"/>
      <c r="J156" s="26" t="s">
        <v>146</v>
      </c>
      <c r="K156" s="33"/>
      <c r="L156" s="33"/>
      <c r="M156" s="33"/>
      <c r="N156" s="33"/>
      <c r="O156" s="34"/>
      <c r="P156" s="9" t="s">
        <v>12</v>
      </c>
      <c r="Q156" s="89">
        <v>1</v>
      </c>
      <c r="R156" s="11"/>
      <c r="S156" s="11">
        <f t="shared" si="11"/>
        <v>0</v>
      </c>
    </row>
    <row r="157" spans="1:20" ht="15" customHeight="1" x14ac:dyDescent="0.3">
      <c r="A157" s="5">
        <f>IF(P157&lt;&gt;"",MAX(A$5:A156)+1,"")</f>
        <v>72</v>
      </c>
      <c r="B157" s="14"/>
      <c r="C157" s="29" t="s">
        <v>147</v>
      </c>
      <c r="D157" s="3"/>
      <c r="E157" s="33"/>
      <c r="F157" s="33"/>
      <c r="G157" s="33"/>
      <c r="I157" s="33"/>
      <c r="J157" s="26" t="s">
        <v>148</v>
      </c>
      <c r="K157" s="33"/>
      <c r="L157" s="33"/>
      <c r="M157" s="33"/>
      <c r="N157" s="33"/>
      <c r="O157" s="34"/>
      <c r="P157" s="9" t="s">
        <v>12</v>
      </c>
      <c r="Q157" s="89">
        <v>1</v>
      </c>
      <c r="R157" s="11"/>
      <c r="S157" s="11">
        <f t="shared" si="11"/>
        <v>0</v>
      </c>
    </row>
    <row r="158" spans="1:20" ht="15" customHeight="1" x14ac:dyDescent="0.3">
      <c r="A158" s="5">
        <f>IF(P158&lt;&gt;"",MAX(A$5:A157)+1,"")</f>
        <v>73</v>
      </c>
      <c r="B158" s="14"/>
      <c r="C158" s="29" t="s">
        <v>149</v>
      </c>
      <c r="D158" s="31"/>
      <c r="E158" s="33"/>
      <c r="F158" s="33"/>
      <c r="G158" s="33"/>
      <c r="I158" s="33"/>
      <c r="J158" s="26" t="s">
        <v>150</v>
      </c>
      <c r="K158" s="33"/>
      <c r="L158" s="33"/>
      <c r="M158" s="33"/>
      <c r="N158" s="33"/>
      <c r="O158" s="34"/>
      <c r="P158" s="9" t="s">
        <v>12</v>
      </c>
      <c r="Q158" s="89">
        <v>1</v>
      </c>
      <c r="R158" s="11"/>
      <c r="S158" s="11">
        <f t="shared" si="11"/>
        <v>0</v>
      </c>
    </row>
    <row r="159" spans="1:20" ht="15" customHeight="1" x14ac:dyDescent="0.3">
      <c r="A159" s="5">
        <f>IF(P159&lt;&gt;"",MAX(A$5:A158)+1,"")</f>
        <v>74</v>
      </c>
      <c r="B159" s="14"/>
      <c r="C159" s="29" t="s">
        <v>151</v>
      </c>
      <c r="D159" s="31"/>
      <c r="E159" s="33"/>
      <c r="F159" s="33"/>
      <c r="G159" s="33"/>
      <c r="I159" s="33"/>
      <c r="J159" s="26" t="s">
        <v>152</v>
      </c>
      <c r="K159" s="33"/>
      <c r="L159" s="33"/>
      <c r="M159" s="33"/>
      <c r="N159" s="33"/>
      <c r="O159" s="34"/>
      <c r="P159" s="9" t="s">
        <v>12</v>
      </c>
      <c r="Q159" s="89">
        <v>1</v>
      </c>
      <c r="R159" s="11"/>
      <c r="S159" s="11">
        <f t="shared" si="11"/>
        <v>0</v>
      </c>
    </row>
    <row r="160" spans="1:20" ht="15" customHeight="1" x14ac:dyDescent="0.3">
      <c r="A160" s="5">
        <f>IF(P160&lt;&gt;"",MAX(A$5:A159)+1,"")</f>
        <v>75</v>
      </c>
      <c r="B160" s="14"/>
      <c r="C160" s="29" t="s">
        <v>153</v>
      </c>
      <c r="D160" s="31"/>
      <c r="E160" s="33"/>
      <c r="F160" s="33"/>
      <c r="G160" s="33"/>
      <c r="I160" s="33"/>
      <c r="J160" s="26" t="s">
        <v>144</v>
      </c>
      <c r="K160" s="33"/>
      <c r="L160" s="33"/>
      <c r="M160" s="33"/>
      <c r="N160" s="33"/>
      <c r="O160" s="34"/>
      <c r="P160" s="9" t="s">
        <v>12</v>
      </c>
      <c r="Q160" s="89">
        <v>1</v>
      </c>
      <c r="R160" s="11"/>
      <c r="S160" s="11">
        <f t="shared" si="11"/>
        <v>0</v>
      </c>
    </row>
    <row r="161" spans="1:21" ht="15" customHeight="1" x14ac:dyDescent="0.3">
      <c r="A161" s="5">
        <f>IF(P161&lt;&gt;"",MAX(A$5:A160)+1,"")</f>
        <v>76</v>
      </c>
      <c r="B161" s="14"/>
      <c r="C161" s="29" t="s">
        <v>154</v>
      </c>
      <c r="D161" s="31"/>
      <c r="E161" s="33"/>
      <c r="F161" s="33"/>
      <c r="G161" s="33"/>
      <c r="I161" s="33"/>
      <c r="J161" s="26" t="s">
        <v>114</v>
      </c>
      <c r="K161" s="33"/>
      <c r="L161" s="33"/>
      <c r="M161" s="33"/>
      <c r="N161" s="33"/>
      <c r="O161" s="34"/>
      <c r="P161" s="9" t="s">
        <v>155</v>
      </c>
      <c r="Q161" s="89">
        <v>600</v>
      </c>
      <c r="R161" s="11"/>
      <c r="S161" s="11">
        <f>+R161*Q161</f>
        <v>0</v>
      </c>
    </row>
    <row r="162" spans="1:21" ht="24.6" customHeight="1" x14ac:dyDescent="0.3">
      <c r="A162" s="5">
        <f>IF(P162&lt;&gt;"",MAX(A$5:A161)+1,"")</f>
        <v>77</v>
      </c>
      <c r="B162" s="14"/>
      <c r="C162" s="180" t="s">
        <v>156</v>
      </c>
      <c r="D162" s="180"/>
      <c r="E162" s="180"/>
      <c r="F162" s="180"/>
      <c r="G162" s="180"/>
      <c r="H162" s="180"/>
      <c r="I162" s="180"/>
      <c r="J162" s="180"/>
      <c r="K162" s="180"/>
      <c r="L162" s="180"/>
      <c r="M162" s="180"/>
      <c r="N162" s="180"/>
      <c r="O162" s="181"/>
      <c r="P162" s="27" t="s">
        <v>116</v>
      </c>
      <c r="Q162" s="62"/>
      <c r="R162" s="11"/>
      <c r="S162" s="11"/>
    </row>
    <row r="163" spans="1:21" ht="15.6" customHeight="1" collapsed="1" x14ac:dyDescent="0.3">
      <c r="A163" s="5">
        <f>IF(P163&lt;&gt;"",MAX(A$5:A162)+1,"")</f>
        <v>78</v>
      </c>
      <c r="B163" s="14"/>
      <c r="C163" s="180" t="s">
        <v>157</v>
      </c>
      <c r="D163" s="180"/>
      <c r="E163" s="180"/>
      <c r="F163" s="180"/>
      <c r="G163" s="180"/>
      <c r="H163" s="180"/>
      <c r="I163" s="180"/>
      <c r="J163" s="180"/>
      <c r="K163" s="180"/>
      <c r="L163" s="180"/>
      <c r="M163" s="180"/>
      <c r="N163" s="180"/>
      <c r="O163" s="181"/>
      <c r="P163" s="9" t="s">
        <v>34</v>
      </c>
      <c r="Q163" s="62">
        <v>910</v>
      </c>
      <c r="R163" s="11"/>
      <c r="S163" s="11">
        <f>+R163*Q163</f>
        <v>0</v>
      </c>
      <c r="U163" s="95"/>
    </row>
    <row r="164" spans="1:21" ht="15.6" hidden="1" customHeight="1" outlineLevel="1" x14ac:dyDescent="0.3">
      <c r="A164" s="5" t="str">
        <f>IF(P164&lt;&gt;"",MAX(A$5:A163)+1,"")</f>
        <v/>
      </c>
      <c r="B164" s="14"/>
      <c r="C164" s="72"/>
      <c r="D164" s="72"/>
      <c r="E164" s="47" t="s">
        <v>93</v>
      </c>
      <c r="F164" s="72"/>
      <c r="G164" s="72"/>
      <c r="H164" s="72"/>
      <c r="I164" s="72"/>
      <c r="J164" s="72"/>
      <c r="K164" s="72"/>
      <c r="L164" s="72"/>
      <c r="M164" s="72"/>
      <c r="N164" s="72"/>
      <c r="O164" s="73"/>
      <c r="P164" s="9"/>
      <c r="Q164" s="62"/>
      <c r="R164" s="11"/>
      <c r="S164" s="11"/>
    </row>
    <row r="165" spans="1:21" ht="15.6" hidden="1" customHeight="1" outlineLevel="1" x14ac:dyDescent="0.3">
      <c r="A165" s="5" t="str">
        <f>IF(P165&lt;&gt;"",MAX(A$5:A164)+1,"")</f>
        <v/>
      </c>
      <c r="B165" s="14"/>
      <c r="C165" s="72"/>
      <c r="D165" s="75"/>
      <c r="E165" s="76"/>
      <c r="F165" s="75">
        <f>35*2</f>
        <v>70</v>
      </c>
      <c r="G165" s="75" t="s">
        <v>59</v>
      </c>
      <c r="H165" s="50">
        <v>13</v>
      </c>
      <c r="I165" s="75"/>
      <c r="J165" s="77"/>
      <c r="K165" s="75"/>
      <c r="L165" s="50"/>
      <c r="M165" s="75" t="s">
        <v>60</v>
      </c>
      <c r="N165" s="50">
        <f>+F165*H165</f>
        <v>910</v>
      </c>
      <c r="O165" s="52"/>
      <c r="P165" s="9"/>
      <c r="Q165" s="62"/>
      <c r="R165" s="11"/>
      <c r="S165" s="11"/>
    </row>
    <row r="166" spans="1:21" ht="15.6" customHeight="1" x14ac:dyDescent="0.3">
      <c r="A166" s="5">
        <f>IF(P166&lt;&gt;"",MAX(A$5:A165)+1,"")</f>
        <v>79</v>
      </c>
      <c r="B166" s="14"/>
      <c r="C166" s="180" t="s">
        <v>158</v>
      </c>
      <c r="D166" s="180"/>
      <c r="E166" s="180"/>
      <c r="F166" s="180"/>
      <c r="G166" s="180"/>
      <c r="H166" s="180"/>
      <c r="I166" s="180"/>
      <c r="J166" s="180"/>
      <c r="K166" s="180"/>
      <c r="L166" s="180"/>
      <c r="M166" s="180"/>
      <c r="N166" s="180"/>
      <c r="O166" s="181"/>
      <c r="P166" s="9" t="s">
        <v>127</v>
      </c>
      <c r="Q166" s="94">
        <f>35*2</f>
        <v>70</v>
      </c>
      <c r="R166" s="11"/>
      <c r="S166" s="11">
        <f>+R166*Q166</f>
        <v>0</v>
      </c>
      <c r="U166" s="46"/>
    </row>
    <row r="167" spans="1:21" ht="15.6" customHeight="1" x14ac:dyDescent="0.3">
      <c r="A167" s="5">
        <f>IF(P167&lt;&gt;"",MAX(A$5:A166)+1,"")</f>
        <v>80</v>
      </c>
      <c r="B167" s="14"/>
      <c r="C167" s="180" t="s">
        <v>159</v>
      </c>
      <c r="D167" s="180"/>
      <c r="E167" s="180"/>
      <c r="F167" s="180"/>
      <c r="G167" s="180"/>
      <c r="H167" s="180"/>
      <c r="I167" s="180"/>
      <c r="J167" s="180"/>
      <c r="K167" s="180"/>
      <c r="L167" s="180"/>
      <c r="M167" s="180"/>
      <c r="N167" s="180"/>
      <c r="O167" s="181"/>
      <c r="P167" s="9" t="s">
        <v>127</v>
      </c>
      <c r="Q167" s="94">
        <v>70</v>
      </c>
      <c r="R167" s="11"/>
      <c r="S167" s="11">
        <f>+R167*Q167</f>
        <v>0</v>
      </c>
    </row>
    <row r="168" spans="1:21" ht="15" customHeight="1" x14ac:dyDescent="0.3">
      <c r="A168" s="5" t="str">
        <f>IF(P168&lt;&gt;"",MAX(A$5:A167)+1,"")</f>
        <v/>
      </c>
      <c r="B168" s="14"/>
      <c r="C168" s="26" t="s">
        <v>160</v>
      </c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9"/>
      <c r="Q168" s="62"/>
      <c r="R168" s="11"/>
      <c r="S168" s="11">
        <f t="shared" ref="S168:S169" si="12">+R168*Q168</f>
        <v>0</v>
      </c>
    </row>
    <row r="169" spans="1:21" ht="24" customHeight="1" x14ac:dyDescent="0.3">
      <c r="A169" s="5">
        <f>IF(P169&lt;&gt;"",MAX(A$5:A168)+1,"")</f>
        <v>81</v>
      </c>
      <c r="B169" s="14"/>
      <c r="C169" s="199" t="s">
        <v>161</v>
      </c>
      <c r="D169" s="182"/>
      <c r="E169" s="182"/>
      <c r="F169" s="182"/>
      <c r="G169" s="182"/>
      <c r="H169" s="182"/>
      <c r="I169" s="182"/>
      <c r="J169" s="182"/>
      <c r="K169" s="182"/>
      <c r="L169" s="182"/>
      <c r="M169" s="182"/>
      <c r="N169" s="182"/>
      <c r="O169" s="183"/>
      <c r="P169" s="9" t="s">
        <v>34</v>
      </c>
      <c r="Q169" s="62">
        <v>15.5</v>
      </c>
      <c r="R169" s="11"/>
      <c r="S169" s="11">
        <f t="shared" si="12"/>
        <v>0</v>
      </c>
    </row>
    <row r="170" spans="1:21" ht="15.6" customHeight="1" x14ac:dyDescent="0.3">
      <c r="A170" s="5">
        <f>IF(P170&lt;&gt;"",MAX(A$5:A169)+1,"")</f>
        <v>82</v>
      </c>
      <c r="B170" s="14"/>
      <c r="C170" s="180" t="s">
        <v>162</v>
      </c>
      <c r="D170" s="180"/>
      <c r="E170" s="180"/>
      <c r="F170" s="180"/>
      <c r="G170" s="180"/>
      <c r="H170" s="180"/>
      <c r="I170" s="180"/>
      <c r="J170" s="180"/>
      <c r="K170" s="180"/>
      <c r="L170" s="180"/>
      <c r="M170" s="180"/>
      <c r="N170" s="180"/>
      <c r="O170" s="181"/>
      <c r="P170" s="27" t="s">
        <v>116</v>
      </c>
      <c r="Q170" s="62"/>
      <c r="R170" s="11"/>
      <c r="S170" s="11"/>
    </row>
    <row r="171" spans="1:21" ht="15.6" customHeight="1" x14ac:dyDescent="0.3">
      <c r="A171" s="5">
        <f>IF(P171&lt;&gt;"",MAX(A$5:A170)+1,"")</f>
        <v>83</v>
      </c>
      <c r="B171" s="14"/>
      <c r="C171" s="180" t="s">
        <v>163</v>
      </c>
      <c r="D171" s="180"/>
      <c r="E171" s="180"/>
      <c r="F171" s="180"/>
      <c r="G171" s="180"/>
      <c r="H171" s="180"/>
      <c r="I171" s="180"/>
      <c r="J171" s="180"/>
      <c r="K171" s="180"/>
      <c r="L171" s="180"/>
      <c r="M171" s="180"/>
      <c r="N171" s="180"/>
      <c r="O171" s="181"/>
      <c r="P171" s="27" t="s">
        <v>164</v>
      </c>
      <c r="Q171" s="62"/>
      <c r="R171" s="11"/>
      <c r="S171" s="11"/>
    </row>
    <row r="172" spans="1:21" ht="27.6" customHeight="1" x14ac:dyDescent="0.3">
      <c r="A172" s="5" t="str">
        <f>IF(P172&lt;&gt;"",MAX(A$5:A171)+1,"")</f>
        <v/>
      </c>
      <c r="B172" s="14"/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4"/>
      <c r="P172" s="9"/>
      <c r="Q172" s="62"/>
      <c r="R172" s="11"/>
      <c r="S172" s="11"/>
    </row>
    <row r="173" spans="1:21" ht="27" customHeight="1" x14ac:dyDescent="0.3">
      <c r="A173" s="5" t="str">
        <f>IF(P173&lt;&gt;"",MAX(A$5:A172)+1,"")</f>
        <v/>
      </c>
      <c r="B173" s="14"/>
      <c r="C173" s="184" t="s">
        <v>165</v>
      </c>
      <c r="D173" s="184"/>
      <c r="E173" s="184"/>
      <c r="F173" s="184"/>
      <c r="G173" s="184"/>
      <c r="H173" s="184"/>
      <c r="I173" s="184"/>
      <c r="J173" s="184"/>
      <c r="K173" s="184"/>
      <c r="L173" s="184"/>
      <c r="M173" s="184"/>
      <c r="N173" s="184"/>
      <c r="O173" s="185"/>
      <c r="P173" s="9"/>
      <c r="Q173" s="62"/>
      <c r="R173" s="11"/>
      <c r="S173" s="11"/>
    </row>
    <row r="174" spans="1:21" ht="15" customHeight="1" x14ac:dyDescent="0.3">
      <c r="A174" s="5" t="str">
        <f>IF(P174&lt;&gt;"",MAX(A$5:A173)+1,"")</f>
        <v/>
      </c>
      <c r="B174" s="14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9"/>
      <c r="Q174" s="62"/>
      <c r="R174" s="11"/>
      <c r="S174" s="11"/>
    </row>
    <row r="175" spans="1:21" ht="16.8" customHeight="1" x14ac:dyDescent="0.3">
      <c r="A175" s="5" t="str">
        <f>IF(P175&lt;&gt;"",MAX(A$5:A174)+1,"")</f>
        <v/>
      </c>
      <c r="B175" s="14"/>
      <c r="C175" s="61" t="s">
        <v>166</v>
      </c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8"/>
      <c r="P175" s="9"/>
      <c r="Q175" s="62"/>
      <c r="R175" s="11"/>
      <c r="S175" s="11"/>
    </row>
    <row r="176" spans="1:21" ht="15" customHeight="1" collapsed="1" x14ac:dyDescent="0.3">
      <c r="A176" s="5" t="str">
        <f>IF(P176&lt;&gt;"",MAX(A$5:A175)+1,"")</f>
        <v/>
      </c>
      <c r="B176" s="14"/>
      <c r="C176" s="70" t="s">
        <v>90</v>
      </c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9"/>
      <c r="Q176" s="62"/>
      <c r="R176" s="11"/>
      <c r="S176" s="11"/>
    </row>
    <row r="177" spans="1:19" ht="15.6" hidden="1" customHeight="1" outlineLevel="1" x14ac:dyDescent="0.3">
      <c r="A177" s="5" t="str">
        <f>IF(P177&lt;&gt;"",MAX(A$5:A176)+1,"")</f>
        <v/>
      </c>
      <c r="B177" s="14"/>
      <c r="C177" s="72"/>
      <c r="D177" s="72"/>
      <c r="E177" s="81" t="s">
        <v>167</v>
      </c>
      <c r="F177" s="72"/>
      <c r="G177" s="72"/>
      <c r="H177" s="72"/>
      <c r="I177" s="72"/>
      <c r="J177" s="72"/>
      <c r="K177" s="72"/>
      <c r="L177" s="72"/>
      <c r="M177" s="72"/>
      <c r="N177" s="72"/>
      <c r="O177" s="73"/>
      <c r="P177" s="9"/>
      <c r="Q177" s="62"/>
      <c r="R177" s="11"/>
      <c r="S177" s="11"/>
    </row>
    <row r="178" spans="1:19" ht="15.6" hidden="1" customHeight="1" outlineLevel="1" x14ac:dyDescent="0.3">
      <c r="A178" s="5" t="str">
        <f>IF(P178&lt;&gt;"",MAX(A$5:A177)+1,"")</f>
        <v/>
      </c>
      <c r="B178" s="14"/>
      <c r="C178" s="74" t="s">
        <v>143</v>
      </c>
      <c r="D178" s="75"/>
      <c r="E178" s="76"/>
      <c r="F178" s="75">
        <f>35*2</f>
        <v>70</v>
      </c>
      <c r="G178" s="75" t="s">
        <v>59</v>
      </c>
      <c r="H178" s="50">
        <v>3</v>
      </c>
      <c r="I178" s="75" t="s">
        <v>59</v>
      </c>
      <c r="J178" s="50">
        <v>0.08</v>
      </c>
      <c r="K178" s="75" t="s">
        <v>59</v>
      </c>
      <c r="L178" s="50">
        <v>7.0000000000000007E-2</v>
      </c>
      <c r="M178" s="75" t="s">
        <v>60</v>
      </c>
      <c r="N178" s="77">
        <f>+F178*H178*J178*L178</f>
        <v>1.1760000000000002</v>
      </c>
      <c r="O178" s="52"/>
      <c r="P178" s="9"/>
      <c r="Q178" s="62"/>
      <c r="R178" s="11"/>
      <c r="S178" s="11"/>
    </row>
    <row r="179" spans="1:19" ht="15.6" hidden="1" customHeight="1" outlineLevel="1" x14ac:dyDescent="0.3">
      <c r="A179" s="5" t="str">
        <f>IF(P179&lt;&gt;"",MAX(A$5:A178)+1,"")</f>
        <v/>
      </c>
      <c r="B179" s="14"/>
      <c r="C179" s="74" t="s">
        <v>168</v>
      </c>
      <c r="D179" s="75"/>
      <c r="E179" s="76"/>
      <c r="F179" s="75">
        <f>7*2</f>
        <v>14</v>
      </c>
      <c r="G179" s="75" t="s">
        <v>59</v>
      </c>
      <c r="H179" s="50">
        <v>43</v>
      </c>
      <c r="I179" s="75" t="s">
        <v>59</v>
      </c>
      <c r="J179" s="50">
        <v>0.05</v>
      </c>
      <c r="K179" s="75" t="s">
        <v>59</v>
      </c>
      <c r="L179" s="50">
        <v>7.0000000000000007E-2</v>
      </c>
      <c r="M179" s="75" t="s">
        <v>60</v>
      </c>
      <c r="N179" s="77">
        <f>+F179*H179*J179*L179</f>
        <v>2.1070000000000002</v>
      </c>
      <c r="O179" s="52"/>
      <c r="P179" s="9"/>
      <c r="Q179" s="62"/>
      <c r="R179" s="11"/>
      <c r="S179" s="11"/>
    </row>
    <row r="180" spans="1:19" ht="15.6" hidden="1" customHeight="1" outlineLevel="1" x14ac:dyDescent="0.3">
      <c r="A180" s="5" t="str">
        <f>IF(P180&lt;&gt;"",MAX(A$5:A179)+1,"")</f>
        <v/>
      </c>
      <c r="B180" s="14"/>
      <c r="C180" s="72"/>
      <c r="D180" s="72"/>
      <c r="E180" s="81" t="s">
        <v>169</v>
      </c>
      <c r="F180" s="72"/>
      <c r="G180" s="72"/>
      <c r="H180" s="72"/>
      <c r="I180" s="72"/>
      <c r="J180" s="72"/>
      <c r="K180" s="72"/>
      <c r="L180" s="72"/>
      <c r="M180" s="72"/>
      <c r="N180" s="72"/>
      <c r="O180" s="73"/>
      <c r="P180" s="9"/>
      <c r="Q180" s="62"/>
      <c r="R180" s="11"/>
      <c r="S180" s="11"/>
    </row>
    <row r="181" spans="1:19" ht="15.6" hidden="1" customHeight="1" outlineLevel="1" x14ac:dyDescent="0.3">
      <c r="A181" s="5" t="str">
        <f>IF(P181&lt;&gt;"",MAX(A$5:A180)+1,"")</f>
        <v/>
      </c>
      <c r="B181" s="14"/>
      <c r="C181" s="74" t="s">
        <v>143</v>
      </c>
      <c r="D181" s="75"/>
      <c r="E181" s="76"/>
      <c r="F181" s="75">
        <f>10*2</f>
        <v>20</v>
      </c>
      <c r="G181" s="75" t="s">
        <v>59</v>
      </c>
      <c r="H181" s="50">
        <v>3</v>
      </c>
      <c r="I181" s="75" t="s">
        <v>59</v>
      </c>
      <c r="J181" s="50">
        <v>0.08</v>
      </c>
      <c r="K181" s="75" t="s">
        <v>59</v>
      </c>
      <c r="L181" s="50">
        <v>7.0000000000000007E-2</v>
      </c>
      <c r="M181" s="75" t="s">
        <v>60</v>
      </c>
      <c r="N181" s="77">
        <f>+F181*H181*J181*L181</f>
        <v>0.33600000000000002</v>
      </c>
      <c r="O181" s="52"/>
      <c r="P181" s="9"/>
      <c r="Q181" s="62"/>
      <c r="R181" s="11"/>
      <c r="S181" s="11"/>
    </row>
    <row r="182" spans="1:19" ht="15.6" hidden="1" customHeight="1" outlineLevel="1" x14ac:dyDescent="0.3">
      <c r="A182" s="5" t="str">
        <f>IF(P182&lt;&gt;"",MAX(A$5:A181)+1,"")</f>
        <v/>
      </c>
      <c r="B182" s="14"/>
      <c r="C182" s="74" t="s">
        <v>168</v>
      </c>
      <c r="D182" s="75"/>
      <c r="E182" s="76"/>
      <c r="F182" s="75">
        <f>7*2</f>
        <v>14</v>
      </c>
      <c r="G182" s="75" t="s">
        <v>59</v>
      </c>
      <c r="H182" s="50">
        <v>13</v>
      </c>
      <c r="I182" s="75" t="s">
        <v>59</v>
      </c>
      <c r="J182" s="50">
        <v>0.05</v>
      </c>
      <c r="K182" s="75" t="s">
        <v>59</v>
      </c>
      <c r="L182" s="50">
        <v>7.0000000000000007E-2</v>
      </c>
      <c r="M182" s="75" t="s">
        <v>60</v>
      </c>
      <c r="N182" s="77">
        <f>+F182*H182*J182*L182</f>
        <v>0.63700000000000001</v>
      </c>
      <c r="O182" s="52"/>
      <c r="P182" s="9"/>
      <c r="Q182" s="62"/>
      <c r="R182" s="11"/>
      <c r="S182" s="11"/>
    </row>
    <row r="183" spans="1:19" ht="15.6" hidden="1" customHeight="1" outlineLevel="1" x14ac:dyDescent="0.3">
      <c r="A183" s="5" t="str">
        <f>IF(P183&lt;&gt;"",MAX(A$5:A182)+1,"")</f>
        <v/>
      </c>
      <c r="B183" s="14"/>
      <c r="C183" s="72"/>
      <c r="D183" s="72"/>
      <c r="E183" s="81" t="s">
        <v>170</v>
      </c>
      <c r="G183" s="72"/>
      <c r="H183" s="72"/>
      <c r="I183" s="72"/>
      <c r="J183" s="72"/>
      <c r="K183" s="72"/>
      <c r="L183" s="72"/>
      <c r="M183" s="72"/>
      <c r="N183" s="72"/>
      <c r="O183" s="73"/>
      <c r="P183" s="9"/>
      <c r="Q183" s="62"/>
      <c r="R183" s="11"/>
      <c r="S183" s="11"/>
    </row>
    <row r="184" spans="1:19" ht="15.6" hidden="1" customHeight="1" outlineLevel="1" x14ac:dyDescent="0.3">
      <c r="A184" s="5" t="str">
        <f>IF(P184&lt;&gt;"",MAX(A$5:A183)+1,"")</f>
        <v/>
      </c>
      <c r="B184" s="14"/>
      <c r="C184" s="72"/>
      <c r="D184" s="72"/>
      <c r="E184" s="81" t="s">
        <v>171</v>
      </c>
      <c r="F184" s="81"/>
      <c r="G184" s="72"/>
      <c r="H184" s="50">
        <f>23+15.5+5+5+5+5+5+5+5+5+5+3+1.75+1.75</f>
        <v>90</v>
      </c>
      <c r="I184" s="81" t="s">
        <v>34</v>
      </c>
      <c r="J184" s="72"/>
      <c r="K184" s="72"/>
      <c r="L184" s="72"/>
      <c r="M184" s="72"/>
      <c r="N184" s="72"/>
      <c r="O184" s="73"/>
      <c r="P184" s="9"/>
      <c r="Q184" s="62"/>
      <c r="R184" s="11"/>
      <c r="S184" s="11"/>
    </row>
    <row r="185" spans="1:19" ht="15.6" hidden="1" customHeight="1" outlineLevel="1" x14ac:dyDescent="0.3">
      <c r="A185" s="5" t="str">
        <f>IF(P185&lt;&gt;"",MAX(A$5:A184)+1,"")</f>
        <v/>
      </c>
      <c r="B185" s="14"/>
      <c r="C185" s="74" t="s">
        <v>143</v>
      </c>
      <c r="D185" s="75"/>
      <c r="E185" s="76"/>
      <c r="F185" s="75">
        <v>65</v>
      </c>
      <c r="G185" s="75" t="s">
        <v>59</v>
      </c>
      <c r="H185" s="50">
        <v>3</v>
      </c>
      <c r="I185" s="75" t="s">
        <v>59</v>
      </c>
      <c r="J185" s="50">
        <v>0.08</v>
      </c>
      <c r="K185" s="75" t="s">
        <v>59</v>
      </c>
      <c r="L185" s="50">
        <v>7.0000000000000007E-2</v>
      </c>
      <c r="M185" s="75" t="s">
        <v>60</v>
      </c>
      <c r="N185" s="77">
        <f>+F185*H185*J185*L185</f>
        <v>1.0920000000000001</v>
      </c>
      <c r="O185" s="52"/>
      <c r="P185" s="9"/>
      <c r="Q185" s="62"/>
      <c r="R185" s="11"/>
      <c r="S185" s="11"/>
    </row>
    <row r="186" spans="1:19" ht="15.6" hidden="1" customHeight="1" outlineLevel="1" x14ac:dyDescent="0.3">
      <c r="A186" s="5" t="str">
        <f>IF(P186&lt;&gt;"",MAX(A$5:A185)+1,"")</f>
        <v/>
      </c>
      <c r="B186" s="14"/>
      <c r="C186" s="74" t="s">
        <v>168</v>
      </c>
      <c r="D186" s="75"/>
      <c r="E186" s="76"/>
      <c r="F186" s="75">
        <v>7</v>
      </c>
      <c r="G186" s="75" t="s">
        <v>59</v>
      </c>
      <c r="H186" s="50">
        <f>+H184</f>
        <v>90</v>
      </c>
      <c r="I186" s="75" t="s">
        <v>59</v>
      </c>
      <c r="J186" s="50">
        <v>0.05</v>
      </c>
      <c r="K186" s="75" t="s">
        <v>59</v>
      </c>
      <c r="L186" s="50">
        <v>7.0000000000000007E-2</v>
      </c>
      <c r="M186" s="75" t="s">
        <v>60</v>
      </c>
      <c r="N186" s="79">
        <f>+F186*H186*J186*L186</f>
        <v>2.2050000000000001</v>
      </c>
      <c r="O186" s="52"/>
      <c r="P186" s="9"/>
      <c r="Q186" s="62"/>
      <c r="R186" s="11"/>
      <c r="S186" s="11"/>
    </row>
    <row r="187" spans="1:19" ht="15.6" hidden="1" customHeight="1" outlineLevel="1" x14ac:dyDescent="0.3">
      <c r="A187" s="5" t="str">
        <f>IF(P187&lt;&gt;"",MAX(A$5:A186)+1,"")</f>
        <v/>
      </c>
      <c r="B187" s="14"/>
      <c r="C187" s="74"/>
      <c r="D187" s="75"/>
      <c r="E187" s="76"/>
      <c r="F187" s="75"/>
      <c r="G187" s="75"/>
      <c r="H187" s="50"/>
      <c r="I187" s="75"/>
      <c r="J187" s="50"/>
      <c r="K187" s="75"/>
      <c r="L187" s="50"/>
      <c r="M187" s="75"/>
      <c r="N187" s="77">
        <f>+SUM(N177:N186)</f>
        <v>7.5530000000000008</v>
      </c>
      <c r="O187" s="52"/>
      <c r="P187" s="9"/>
      <c r="Q187" s="62"/>
      <c r="R187" s="11"/>
      <c r="S187" s="11"/>
    </row>
    <row r="188" spans="1:19" ht="15.6" hidden="1" customHeight="1" outlineLevel="1" x14ac:dyDescent="0.3">
      <c r="A188" s="5" t="str">
        <f>IF(P188&lt;&gt;"",MAX(A$5:A187)+1,"")</f>
        <v/>
      </c>
      <c r="B188" s="14"/>
      <c r="C188" s="72"/>
      <c r="D188" s="72"/>
      <c r="E188" s="81"/>
      <c r="F188" s="72"/>
      <c r="G188" s="72"/>
      <c r="H188" s="72"/>
      <c r="I188" s="72"/>
      <c r="J188" s="72"/>
      <c r="K188" s="72"/>
      <c r="L188" s="82" t="s">
        <v>97</v>
      </c>
      <c r="M188" s="72"/>
      <c r="N188" s="83">
        <v>8</v>
      </c>
      <c r="O188" s="84" t="s">
        <v>98</v>
      </c>
      <c r="P188" s="9"/>
      <c r="Q188" s="62"/>
      <c r="R188" s="11"/>
      <c r="S188" s="11"/>
    </row>
    <row r="189" spans="1:19" ht="15.6" hidden="1" customHeight="1" outlineLevel="1" x14ac:dyDescent="0.3">
      <c r="A189" s="5" t="str">
        <f>IF(P189&lt;&gt;"",MAX(A$5:A188)+1,"")</f>
        <v/>
      </c>
      <c r="B189" s="14"/>
      <c r="C189" s="72"/>
      <c r="D189" s="72"/>
      <c r="E189" s="81"/>
      <c r="F189" s="72"/>
      <c r="G189" s="72"/>
      <c r="H189" s="72"/>
      <c r="I189" s="72"/>
      <c r="J189" s="72"/>
      <c r="K189" s="72"/>
      <c r="L189" s="85" t="s">
        <v>172</v>
      </c>
      <c r="M189" s="72"/>
      <c r="N189" s="96">
        <f>+N188/(0.06*0.07)</f>
        <v>1904.7619047619046</v>
      </c>
      <c r="O189" s="84" t="s">
        <v>34</v>
      </c>
      <c r="P189" s="9"/>
      <c r="Q189" s="62"/>
      <c r="R189" s="11"/>
      <c r="S189" s="11"/>
    </row>
    <row r="190" spans="1:19" ht="15" customHeight="1" collapsed="1" x14ac:dyDescent="0.3">
      <c r="A190" s="5">
        <f>IF(P190&lt;&gt;"",MAX(A$5:A189)+1,"")</f>
        <v>84</v>
      </c>
      <c r="B190" s="14" t="s">
        <v>173</v>
      </c>
      <c r="C190" s="26" t="s">
        <v>258</v>
      </c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6"/>
      <c r="P190" s="9" t="s">
        <v>98</v>
      </c>
      <c r="Q190" s="78">
        <v>2.8</v>
      </c>
      <c r="R190" s="11"/>
      <c r="S190" s="11">
        <f>+R190*Q190</f>
        <v>0</v>
      </c>
    </row>
    <row r="191" spans="1:19" ht="13.95" hidden="1" customHeight="1" outlineLevel="1" x14ac:dyDescent="0.3">
      <c r="A191" s="5" t="str">
        <f>IF(P191&lt;&gt;"",MAX(A$5:A190)+1,"")</f>
        <v/>
      </c>
      <c r="B191" s="14"/>
      <c r="C191" s="72"/>
      <c r="D191" s="75"/>
      <c r="E191" s="76"/>
      <c r="F191" s="75"/>
      <c r="G191" s="75"/>
      <c r="H191" s="50"/>
      <c r="I191" s="75"/>
      <c r="J191" s="77">
        <f>+N188</f>
        <v>8</v>
      </c>
      <c r="K191" s="75" t="s">
        <v>59</v>
      </c>
      <c r="L191" s="88">
        <v>0.35</v>
      </c>
      <c r="M191" s="75" t="s">
        <v>60</v>
      </c>
      <c r="N191" s="80">
        <f>+J191*L191</f>
        <v>2.8</v>
      </c>
      <c r="O191" s="52"/>
      <c r="P191" s="9"/>
      <c r="Q191" s="62"/>
      <c r="R191" s="11"/>
      <c r="S191" s="11">
        <f t="shared" ref="S191:S280" si="13">+R191*Q191</f>
        <v>0</v>
      </c>
    </row>
    <row r="192" spans="1:19" ht="15" customHeight="1" collapsed="1" x14ac:dyDescent="0.3">
      <c r="A192" s="5">
        <f>IF(P192&lt;&gt;"",MAX(A$5:A191)+1,"")</f>
        <v>85</v>
      </c>
      <c r="B192" s="14" t="s">
        <v>174</v>
      </c>
      <c r="C192" s="26" t="s">
        <v>259</v>
      </c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9" t="s">
        <v>98</v>
      </c>
      <c r="Q192" s="89">
        <f>+N193</f>
        <v>4</v>
      </c>
      <c r="R192" s="11"/>
      <c r="S192" s="11">
        <f t="shared" si="13"/>
        <v>0</v>
      </c>
    </row>
    <row r="193" spans="1:19" ht="13.95" hidden="1" customHeight="1" outlineLevel="1" x14ac:dyDescent="0.3">
      <c r="A193" s="5" t="str">
        <f>IF(P193&lt;&gt;"",MAX(A$5:A192)+1,"")</f>
        <v/>
      </c>
      <c r="B193" s="14"/>
      <c r="C193" s="72"/>
      <c r="D193" s="75"/>
      <c r="E193" s="76"/>
      <c r="F193" s="75"/>
      <c r="G193" s="75"/>
      <c r="H193" s="50"/>
      <c r="I193" s="75"/>
      <c r="J193" s="77">
        <f>+N188</f>
        <v>8</v>
      </c>
      <c r="K193" s="75" t="s">
        <v>59</v>
      </c>
      <c r="L193" s="88">
        <v>0.5</v>
      </c>
      <c r="M193" s="75" t="s">
        <v>60</v>
      </c>
      <c r="N193" s="80">
        <f>+J193*L193</f>
        <v>4</v>
      </c>
      <c r="O193" s="52"/>
      <c r="P193" s="9"/>
      <c r="Q193" s="62"/>
      <c r="R193" s="11"/>
      <c r="S193" s="11">
        <f t="shared" si="13"/>
        <v>0</v>
      </c>
    </row>
    <row r="194" spans="1:19" ht="15" customHeight="1" collapsed="1" x14ac:dyDescent="0.3">
      <c r="A194" s="5">
        <f>IF(P194&lt;&gt;"",MAX(A$5:A193)+1,"")</f>
        <v>86</v>
      </c>
      <c r="B194" s="14" t="s">
        <v>175</v>
      </c>
      <c r="C194" s="26" t="s">
        <v>176</v>
      </c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9" t="s">
        <v>98</v>
      </c>
      <c r="Q194" s="89">
        <f>N195</f>
        <v>4</v>
      </c>
      <c r="R194" s="11"/>
      <c r="S194" s="11">
        <f t="shared" si="13"/>
        <v>0</v>
      </c>
    </row>
    <row r="195" spans="1:19" ht="13.95" hidden="1" customHeight="1" outlineLevel="1" x14ac:dyDescent="0.3">
      <c r="A195" s="5" t="str">
        <f>IF(P195&lt;&gt;"",MAX(A$5:A194)+1,"")</f>
        <v/>
      </c>
      <c r="B195" s="14"/>
      <c r="C195" s="26"/>
      <c r="D195" s="81" t="s">
        <v>177</v>
      </c>
      <c r="E195" s="76"/>
      <c r="G195" s="75"/>
      <c r="H195" s="50"/>
      <c r="I195" s="75"/>
      <c r="K195" s="75"/>
      <c r="M195" s="75" t="s">
        <v>60</v>
      </c>
      <c r="N195" s="80">
        <f>+N193</f>
        <v>4</v>
      </c>
      <c r="O195" s="52"/>
      <c r="P195" s="9"/>
      <c r="Q195" s="62"/>
      <c r="R195" s="11"/>
      <c r="S195" s="11">
        <f t="shared" si="13"/>
        <v>0</v>
      </c>
    </row>
    <row r="196" spans="1:19" ht="20.399999999999999" customHeight="1" collapsed="1" x14ac:dyDescent="0.3">
      <c r="A196" s="5">
        <f>IF(P196&lt;&gt;"",MAX(A$5:A195)+1,"")</f>
        <v>87</v>
      </c>
      <c r="B196" s="14" t="s">
        <v>175</v>
      </c>
      <c r="C196" s="180" t="s">
        <v>178</v>
      </c>
      <c r="D196" s="180"/>
      <c r="E196" s="180"/>
      <c r="F196" s="180"/>
      <c r="G196" s="180"/>
      <c r="H196" s="180"/>
      <c r="I196" s="180"/>
      <c r="J196" s="180"/>
      <c r="K196" s="180"/>
      <c r="L196" s="180"/>
      <c r="M196" s="180"/>
      <c r="N196" s="180"/>
      <c r="O196" s="181"/>
      <c r="P196" s="9" t="s">
        <v>98</v>
      </c>
      <c r="Q196" s="89">
        <v>1.9</v>
      </c>
      <c r="R196" s="11"/>
      <c r="S196" s="11">
        <f t="shared" si="13"/>
        <v>0</v>
      </c>
    </row>
    <row r="197" spans="1:19" ht="13.95" hidden="1" customHeight="1" outlineLevel="1" x14ac:dyDescent="0.3">
      <c r="A197" s="5" t="str">
        <f>IF(P197&lt;&gt;"",MAX(A$5:A196)+1,"")</f>
        <v/>
      </c>
      <c r="B197" s="14"/>
      <c r="C197" s="26" t="s">
        <v>179</v>
      </c>
      <c r="D197" s="81" t="s">
        <v>180</v>
      </c>
      <c r="E197" s="81"/>
      <c r="F197" s="57"/>
      <c r="G197" s="72"/>
      <c r="H197" s="72"/>
      <c r="I197" s="72"/>
      <c r="J197" s="72"/>
      <c r="K197" s="72"/>
      <c r="L197" s="72"/>
      <c r="M197" s="72"/>
      <c r="N197" s="72"/>
      <c r="O197" s="73"/>
      <c r="P197" s="9"/>
      <c r="Q197" s="62"/>
      <c r="R197" s="11"/>
      <c r="S197" s="11">
        <f t="shared" si="13"/>
        <v>0</v>
      </c>
    </row>
    <row r="198" spans="1:19" ht="13.95" hidden="1" customHeight="1" outlineLevel="1" x14ac:dyDescent="0.3">
      <c r="A198" s="5" t="str">
        <f>IF(P198&lt;&gt;"",MAX(A$5:A197)+1,"")</f>
        <v/>
      </c>
      <c r="B198" s="14"/>
      <c r="C198" s="26"/>
      <c r="D198" s="72"/>
      <c r="E198" s="81" t="s">
        <v>171</v>
      </c>
      <c r="F198" s="81"/>
      <c r="G198" s="72"/>
      <c r="H198" s="50">
        <f>5+6</f>
        <v>11</v>
      </c>
      <c r="I198" s="81" t="s">
        <v>34</v>
      </c>
      <c r="J198" s="72"/>
      <c r="K198" s="72"/>
      <c r="L198" s="72"/>
      <c r="M198" s="72"/>
      <c r="N198" s="72"/>
      <c r="O198" s="73"/>
      <c r="P198" s="9"/>
      <c r="Q198" s="62"/>
      <c r="R198" s="11"/>
      <c r="S198" s="11">
        <f t="shared" si="13"/>
        <v>0</v>
      </c>
    </row>
    <row r="199" spans="1:19" ht="13.95" hidden="1" customHeight="1" outlineLevel="1" x14ac:dyDescent="0.3">
      <c r="A199" s="5" t="str">
        <f>IF(P199&lt;&gt;"",MAX(A$5:A198)+1,"")</f>
        <v/>
      </c>
      <c r="B199" s="14"/>
      <c r="C199" s="26"/>
      <c r="D199" s="75"/>
      <c r="E199" s="76"/>
      <c r="F199" s="75">
        <v>5</v>
      </c>
      <c r="G199" s="75" t="s">
        <v>59</v>
      </c>
      <c r="H199" s="50">
        <v>3</v>
      </c>
      <c r="I199" s="75" t="s">
        <v>59</v>
      </c>
      <c r="J199" s="50">
        <v>0.08</v>
      </c>
      <c r="K199" s="75" t="s">
        <v>59</v>
      </c>
      <c r="L199" s="50">
        <v>7.0000000000000007E-2</v>
      </c>
      <c r="M199" s="75" t="s">
        <v>60</v>
      </c>
      <c r="N199" s="77">
        <f>+F199*H199*J199*L199</f>
        <v>8.4000000000000005E-2</v>
      </c>
      <c r="O199" s="52"/>
      <c r="P199" s="9"/>
      <c r="Q199" s="62"/>
      <c r="R199" s="11"/>
      <c r="S199" s="11">
        <f t="shared" si="13"/>
        <v>0</v>
      </c>
    </row>
    <row r="200" spans="1:19" ht="13.95" hidden="1" customHeight="1" outlineLevel="1" x14ac:dyDescent="0.3">
      <c r="A200" s="5" t="str">
        <f>IF(P200&lt;&gt;"",MAX(A$5:A199)+1,"")</f>
        <v/>
      </c>
      <c r="B200" s="14"/>
      <c r="C200" s="26"/>
      <c r="D200" s="75"/>
      <c r="E200" s="76"/>
      <c r="F200" s="75">
        <v>7</v>
      </c>
      <c r="G200" s="75" t="s">
        <v>59</v>
      </c>
      <c r="H200" s="50">
        <f>+H198</f>
        <v>11</v>
      </c>
      <c r="I200" s="75" t="s">
        <v>59</v>
      </c>
      <c r="J200" s="50">
        <v>0.05</v>
      </c>
      <c r="K200" s="75" t="s">
        <v>59</v>
      </c>
      <c r="L200" s="50">
        <v>7.0000000000000007E-2</v>
      </c>
      <c r="M200" s="75" t="s">
        <v>60</v>
      </c>
      <c r="N200" s="79">
        <f>+F200*H200*J200*L200</f>
        <v>0.26950000000000002</v>
      </c>
      <c r="O200" s="52"/>
      <c r="P200" s="9"/>
      <c r="Q200" s="62"/>
      <c r="R200" s="11"/>
      <c r="S200" s="11">
        <f t="shared" si="13"/>
        <v>0</v>
      </c>
    </row>
    <row r="201" spans="1:19" ht="13.95" hidden="1" customHeight="1" outlineLevel="1" x14ac:dyDescent="0.3">
      <c r="A201" s="5" t="str">
        <f>IF(P201&lt;&gt;"",MAX(A$5:A200)+1,"")</f>
        <v/>
      </c>
      <c r="B201" s="14"/>
      <c r="C201" s="26"/>
      <c r="D201" s="75"/>
      <c r="E201" s="76"/>
      <c r="F201" s="75"/>
      <c r="G201" s="75"/>
      <c r="H201" s="50"/>
      <c r="I201" s="75"/>
      <c r="J201" s="50"/>
      <c r="K201" s="75"/>
      <c r="L201" s="50"/>
      <c r="M201" s="75"/>
      <c r="N201" s="77">
        <f>+SUM(N199:N200)</f>
        <v>0.35350000000000004</v>
      </c>
      <c r="O201" s="52"/>
      <c r="P201" s="9"/>
      <c r="Q201" s="62"/>
      <c r="R201" s="11"/>
      <c r="S201" s="11">
        <f t="shared" si="13"/>
        <v>0</v>
      </c>
    </row>
    <row r="202" spans="1:19" ht="13.95" hidden="1" customHeight="1" outlineLevel="1" x14ac:dyDescent="0.3">
      <c r="A202" s="5" t="str">
        <f>IF(P202&lt;&gt;"",MAX(A$5:A201)+1,"")</f>
        <v/>
      </c>
      <c r="B202" s="14"/>
      <c r="C202" s="26"/>
      <c r="D202" s="75"/>
      <c r="E202" s="76"/>
      <c r="F202" s="75"/>
      <c r="G202" s="75"/>
      <c r="H202" s="50"/>
      <c r="I202" s="75"/>
      <c r="J202" s="50"/>
      <c r="K202" s="75"/>
      <c r="L202" s="97" t="s">
        <v>181</v>
      </c>
      <c r="M202" s="75" t="s">
        <v>60</v>
      </c>
      <c r="N202" s="79">
        <v>1.5</v>
      </c>
      <c r="O202" s="52"/>
      <c r="P202" s="9"/>
      <c r="Q202" s="62"/>
      <c r="R202" s="11"/>
      <c r="S202" s="11">
        <f t="shared" si="13"/>
        <v>0</v>
      </c>
    </row>
    <row r="203" spans="1:19" ht="13.95" hidden="1" customHeight="1" outlineLevel="1" x14ac:dyDescent="0.3">
      <c r="A203" s="5" t="str">
        <f>IF(P203&lt;&gt;"",MAX(A$5:A202)+1,"")</f>
        <v/>
      </c>
      <c r="B203" s="14"/>
      <c r="C203" s="26"/>
      <c r="D203" s="72"/>
      <c r="E203" s="81"/>
      <c r="F203" s="72"/>
      <c r="G203" s="72"/>
      <c r="H203" s="72"/>
      <c r="I203" s="72"/>
      <c r="J203" s="72"/>
      <c r="K203" s="72"/>
      <c r="L203" s="82"/>
      <c r="M203" s="72"/>
      <c r="N203" s="86">
        <f>+N202+N201</f>
        <v>1.8534999999999999</v>
      </c>
      <c r="O203" s="84" t="s">
        <v>98</v>
      </c>
      <c r="P203" s="9"/>
      <c r="Q203" s="62"/>
      <c r="R203" s="11"/>
      <c r="S203" s="11">
        <f t="shared" si="13"/>
        <v>0</v>
      </c>
    </row>
    <row r="204" spans="1:19" ht="13.95" hidden="1" customHeight="1" outlineLevel="1" x14ac:dyDescent="0.3">
      <c r="A204" s="5" t="str">
        <f>IF(P204&lt;&gt;"",MAX(A$5:A203)+1,"")</f>
        <v/>
      </c>
      <c r="B204" s="14"/>
      <c r="C204" s="26"/>
      <c r="D204" s="72"/>
      <c r="E204" s="81"/>
      <c r="F204" s="72"/>
      <c r="G204" s="72"/>
      <c r="H204" s="72"/>
      <c r="I204" s="72"/>
      <c r="J204" s="72"/>
      <c r="K204" s="72"/>
      <c r="L204" s="82" t="s">
        <v>97</v>
      </c>
      <c r="M204" s="72"/>
      <c r="N204" s="83">
        <v>1.9</v>
      </c>
      <c r="O204" s="84" t="s">
        <v>98</v>
      </c>
      <c r="P204" s="9"/>
      <c r="Q204" s="62"/>
      <c r="R204" s="11"/>
      <c r="S204" s="11">
        <f t="shared" si="13"/>
        <v>0</v>
      </c>
    </row>
    <row r="205" spans="1:19" ht="21.6" customHeight="1" x14ac:dyDescent="0.3">
      <c r="A205" s="5" t="str">
        <f>IF(P205&lt;&gt;"",MAX(A$5:A204)+1,"")</f>
        <v/>
      </c>
      <c r="B205" s="14" t="s">
        <v>175</v>
      </c>
      <c r="C205" s="179" t="s">
        <v>182</v>
      </c>
      <c r="D205" s="180"/>
      <c r="E205" s="180"/>
      <c r="F205" s="180"/>
      <c r="G205" s="180"/>
      <c r="H205" s="180"/>
      <c r="I205" s="180"/>
      <c r="J205" s="180"/>
      <c r="K205" s="180"/>
      <c r="L205" s="180"/>
      <c r="M205" s="180"/>
      <c r="N205" s="180"/>
      <c r="O205" s="181"/>
      <c r="P205" s="9"/>
      <c r="Q205" s="62"/>
      <c r="R205" s="11"/>
      <c r="S205" s="11">
        <f t="shared" si="13"/>
        <v>0</v>
      </c>
    </row>
    <row r="206" spans="1:19" ht="15" customHeight="1" x14ac:dyDescent="0.3">
      <c r="A206" s="5">
        <f>IF(P206&lt;&gt;"",MAX(A$5:A205)+1,"")</f>
        <v>88</v>
      </c>
      <c r="B206" s="14"/>
      <c r="C206" s="29" t="s">
        <v>183</v>
      </c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9" t="s">
        <v>184</v>
      </c>
      <c r="Q206" s="94">
        <f>90*0.8</f>
        <v>72</v>
      </c>
      <c r="R206" s="11"/>
      <c r="S206" s="11">
        <f>+R206*Q206</f>
        <v>0</v>
      </c>
    </row>
    <row r="207" spans="1:19" ht="15" customHeight="1" x14ac:dyDescent="0.3">
      <c r="A207" s="5">
        <f>IF(P207&lt;&gt;"",MAX(A$5:A206)+1,"")</f>
        <v>89</v>
      </c>
      <c r="B207" s="14"/>
      <c r="C207" s="29" t="s">
        <v>185</v>
      </c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9" t="s">
        <v>34</v>
      </c>
      <c r="Q207" s="62">
        <f>10*3</f>
        <v>30</v>
      </c>
      <c r="R207" s="11"/>
      <c r="S207" s="11">
        <f t="shared" si="13"/>
        <v>0</v>
      </c>
    </row>
    <row r="208" spans="1:19" ht="22.8" customHeight="1" x14ac:dyDescent="0.3">
      <c r="A208" s="5">
        <f>IF(P208&lt;&gt;"",MAX(A$5:A207)+1,"")</f>
        <v>90</v>
      </c>
      <c r="B208" s="14" t="s">
        <v>175</v>
      </c>
      <c r="C208" s="180" t="s">
        <v>186</v>
      </c>
      <c r="D208" s="180"/>
      <c r="E208" s="180"/>
      <c r="F208" s="180"/>
      <c r="G208" s="180"/>
      <c r="H208" s="180"/>
      <c r="I208" s="180"/>
      <c r="J208" s="180"/>
      <c r="K208" s="180"/>
      <c r="L208" s="180"/>
      <c r="M208" s="180"/>
      <c r="N208" s="180"/>
      <c r="O208" s="181"/>
      <c r="P208" s="9" t="s">
        <v>34</v>
      </c>
      <c r="Q208" s="62">
        <f>43+43+13+13+90+7.5</f>
        <v>209.5</v>
      </c>
      <c r="R208" s="11"/>
      <c r="S208" s="11">
        <f t="shared" si="13"/>
        <v>0</v>
      </c>
    </row>
    <row r="209" spans="1:19" ht="17.399999999999999" customHeight="1" x14ac:dyDescent="0.3">
      <c r="A209" s="5">
        <f>IF(P209&lt;&gt;"",MAX(A$5:A208)+1,"")</f>
        <v>91</v>
      </c>
      <c r="B209" s="14"/>
      <c r="C209" s="182" t="s">
        <v>187</v>
      </c>
      <c r="D209" s="182"/>
      <c r="E209" s="182"/>
      <c r="F209" s="182"/>
      <c r="G209" s="182"/>
      <c r="H209" s="182"/>
      <c r="I209" s="182"/>
      <c r="J209" s="182"/>
      <c r="K209" s="182"/>
      <c r="L209" s="182"/>
      <c r="M209" s="182"/>
      <c r="N209" s="182"/>
      <c r="O209" s="183"/>
      <c r="P209" s="9" t="s">
        <v>184</v>
      </c>
      <c r="Q209" s="94">
        <v>160</v>
      </c>
      <c r="R209" s="11"/>
      <c r="S209" s="11">
        <f t="shared" si="13"/>
        <v>0</v>
      </c>
    </row>
    <row r="210" spans="1:19" ht="15" customHeight="1" x14ac:dyDescent="0.3">
      <c r="A210" s="5">
        <f>IF(P210&lt;&gt;"",MAX(A$5:A209)+1,"")</f>
        <v>92</v>
      </c>
      <c r="B210" s="14" t="s">
        <v>188</v>
      </c>
      <c r="C210" s="26" t="s">
        <v>125</v>
      </c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9" t="s">
        <v>98</v>
      </c>
      <c r="Q210" s="89">
        <f>Q190</f>
        <v>2.8</v>
      </c>
      <c r="R210" s="11"/>
      <c r="S210" s="11">
        <f>+R210*Q210</f>
        <v>0</v>
      </c>
    </row>
    <row r="211" spans="1:19" ht="15" customHeight="1" x14ac:dyDescent="0.3">
      <c r="A211" s="5">
        <f>IF(P211&lt;&gt;"",MAX(A$5:A210)+1,"")</f>
        <v>93</v>
      </c>
      <c r="B211" s="14" t="s">
        <v>189</v>
      </c>
      <c r="C211" s="26" t="s">
        <v>130</v>
      </c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9" t="s">
        <v>190</v>
      </c>
      <c r="Q211" s="62">
        <v>1</v>
      </c>
      <c r="R211" s="11"/>
      <c r="S211" s="11">
        <f>+R211*Q211</f>
        <v>0</v>
      </c>
    </row>
    <row r="212" spans="1:19" ht="15" customHeight="1" x14ac:dyDescent="0.3">
      <c r="A212" s="5">
        <f>IF(P212&lt;&gt;"",MAX(A$5:A211)+1,"")</f>
        <v>94</v>
      </c>
      <c r="B212" s="14" t="s">
        <v>191</v>
      </c>
      <c r="C212" s="26" t="s">
        <v>139</v>
      </c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9" t="s">
        <v>190</v>
      </c>
      <c r="Q212" s="62">
        <v>1</v>
      </c>
      <c r="R212" s="11"/>
      <c r="S212" s="11">
        <f t="shared" si="13"/>
        <v>0</v>
      </c>
    </row>
    <row r="213" spans="1:19" ht="15" customHeight="1" x14ac:dyDescent="0.3">
      <c r="A213" s="5">
        <f>IF(P213&lt;&gt;"",MAX(A$5:A212)+1,"")</f>
        <v>95</v>
      </c>
      <c r="B213" s="14" t="s">
        <v>192</v>
      </c>
      <c r="C213" s="26" t="s">
        <v>193</v>
      </c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9" t="s">
        <v>80</v>
      </c>
      <c r="Q213" s="62">
        <v>260</v>
      </c>
      <c r="R213" s="11"/>
      <c r="S213" s="11">
        <f>+R213*Q213</f>
        <v>0</v>
      </c>
    </row>
    <row r="214" spans="1:19" ht="15" customHeight="1" x14ac:dyDescent="0.3">
      <c r="A214" s="5" t="str">
        <f>IF(P214&lt;&gt;"",MAX(A$5:A213)+1,"")</f>
        <v/>
      </c>
      <c r="B214" s="14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9"/>
      <c r="Q214" s="62"/>
      <c r="R214" s="11"/>
      <c r="S214" s="11">
        <f t="shared" si="13"/>
        <v>0</v>
      </c>
    </row>
    <row r="215" spans="1:19" ht="16.8" customHeight="1" x14ac:dyDescent="0.3">
      <c r="A215" s="5">
        <f>IF(P215&lt;&gt;"",MAX(A$5:A214)+1,"")</f>
        <v>96</v>
      </c>
      <c r="B215" s="14"/>
      <c r="C215" s="61" t="s">
        <v>194</v>
      </c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8"/>
      <c r="P215" s="98" t="s">
        <v>195</v>
      </c>
      <c r="Q215" s="62"/>
      <c r="R215" s="11"/>
      <c r="S215" s="11"/>
    </row>
    <row r="216" spans="1:19" ht="26.4" customHeight="1" x14ac:dyDescent="0.3">
      <c r="A216" s="5" t="str">
        <f>IF(P216&lt;&gt;"",MAX(A$5:A215)+1,"")</f>
        <v/>
      </c>
      <c r="B216" s="14"/>
      <c r="C216" s="63"/>
      <c r="D216" s="63"/>
      <c r="E216" s="63"/>
      <c r="F216" s="63"/>
      <c r="G216" s="63"/>
      <c r="H216" s="63"/>
      <c r="I216" s="63"/>
      <c r="J216" s="63"/>
      <c r="K216" s="63"/>
      <c r="L216" s="63"/>
      <c r="M216" s="63"/>
      <c r="N216" s="63"/>
      <c r="O216" s="64"/>
      <c r="P216" s="9"/>
      <c r="Q216" s="62"/>
      <c r="R216" s="11"/>
      <c r="S216" s="11">
        <f t="shared" si="13"/>
        <v>0</v>
      </c>
    </row>
    <row r="217" spans="1:19" ht="27" customHeight="1" x14ac:dyDescent="0.3">
      <c r="A217" s="5" t="str">
        <f>IF(P217&lt;&gt;"",MAX(A$5:A216)+1,"")</f>
        <v/>
      </c>
      <c r="B217" s="14"/>
      <c r="C217" s="184" t="s">
        <v>196</v>
      </c>
      <c r="D217" s="184"/>
      <c r="E217" s="184"/>
      <c r="F217" s="184"/>
      <c r="G217" s="184"/>
      <c r="H217" s="184"/>
      <c r="I217" s="184"/>
      <c r="J217" s="184"/>
      <c r="K217" s="184"/>
      <c r="L217" s="184"/>
      <c r="M217" s="184"/>
      <c r="N217" s="184"/>
      <c r="O217" s="185"/>
      <c r="P217" s="9"/>
      <c r="Q217" s="62"/>
      <c r="R217" s="11"/>
      <c r="S217" s="11">
        <f t="shared" si="13"/>
        <v>0</v>
      </c>
    </row>
    <row r="218" spans="1:19" ht="15" customHeight="1" x14ac:dyDescent="0.3">
      <c r="A218" s="5" t="str">
        <f>IF(P218&lt;&gt;"",MAX(A$5:A217)+1,"")</f>
        <v/>
      </c>
      <c r="B218" s="14" t="s">
        <v>197</v>
      </c>
      <c r="C218" s="61" t="s">
        <v>198</v>
      </c>
      <c r="D218" s="39"/>
      <c r="E218" s="39"/>
      <c r="F218" s="39"/>
      <c r="G218" s="39"/>
      <c r="H218" s="39"/>
      <c r="I218" s="39"/>
      <c r="J218" s="99"/>
      <c r="K218" s="15"/>
      <c r="L218" s="15"/>
      <c r="M218" s="15"/>
      <c r="N218" s="15"/>
      <c r="O218" s="15"/>
      <c r="P218" s="9"/>
      <c r="Q218" s="62"/>
      <c r="R218" s="11"/>
      <c r="S218" s="11">
        <f t="shared" si="13"/>
        <v>0</v>
      </c>
    </row>
    <row r="219" spans="1:19" ht="15" customHeight="1" collapsed="1" x14ac:dyDescent="0.3">
      <c r="A219" s="5" t="str">
        <f>IF(P219&lt;&gt;"",MAX(A$5:A218)+1,"")</f>
        <v/>
      </c>
      <c r="B219" s="14"/>
      <c r="C219" s="61" t="s">
        <v>90</v>
      </c>
      <c r="D219" s="39"/>
      <c r="E219" s="39"/>
      <c r="F219" s="39"/>
      <c r="G219" s="39"/>
      <c r="H219" s="39"/>
      <c r="I219" s="39"/>
      <c r="J219" s="99"/>
      <c r="K219" s="15"/>
      <c r="L219" s="15"/>
      <c r="M219" s="15"/>
      <c r="N219" s="15"/>
      <c r="O219" s="15"/>
      <c r="P219" s="9"/>
      <c r="Q219" s="62"/>
      <c r="R219" s="11"/>
      <c r="S219" s="11">
        <f t="shared" si="13"/>
        <v>0</v>
      </c>
    </row>
    <row r="220" spans="1:19" ht="13.05" hidden="1" customHeight="1" outlineLevel="1" x14ac:dyDescent="0.3">
      <c r="A220" s="5" t="str">
        <f>IF(P220&lt;&gt;"",MAX(A$5:A219)+1,"")</f>
        <v/>
      </c>
      <c r="B220" s="14"/>
      <c r="C220" s="47" t="s">
        <v>199</v>
      </c>
      <c r="D220" s="75"/>
      <c r="E220" s="76"/>
      <c r="F220" s="75"/>
      <c r="G220" s="75"/>
      <c r="H220" s="50"/>
      <c r="I220" s="75"/>
      <c r="J220" s="50">
        <v>5</v>
      </c>
      <c r="K220" s="75" t="s">
        <v>59</v>
      </c>
      <c r="L220" s="50">
        <v>5</v>
      </c>
      <c r="M220" s="75" t="s">
        <v>60</v>
      </c>
      <c r="N220" s="50">
        <f>+L220*J220</f>
        <v>25</v>
      </c>
      <c r="O220" s="52"/>
      <c r="P220" s="9"/>
      <c r="Q220" s="62"/>
      <c r="R220" s="11"/>
      <c r="S220" s="11">
        <f t="shared" si="13"/>
        <v>0</v>
      </c>
    </row>
    <row r="221" spans="1:19" ht="13.05" hidden="1" customHeight="1" outlineLevel="1" x14ac:dyDescent="0.3">
      <c r="A221" s="5" t="str">
        <f>IF(P221&lt;&gt;"",MAX(A$5:A220)+1,"")</f>
        <v/>
      </c>
      <c r="B221" s="14"/>
      <c r="C221" s="47" t="s">
        <v>200</v>
      </c>
      <c r="D221" s="75"/>
      <c r="E221" s="76"/>
      <c r="F221" s="75"/>
      <c r="G221" s="75"/>
      <c r="H221" s="50"/>
      <c r="I221" s="75"/>
      <c r="J221" s="50">
        <v>5</v>
      </c>
      <c r="K221" s="75" t="s">
        <v>59</v>
      </c>
      <c r="L221" s="50">
        <v>2.5</v>
      </c>
      <c r="M221" s="75" t="s">
        <v>60</v>
      </c>
      <c r="N221" s="50">
        <f>+L221*J221</f>
        <v>12.5</v>
      </c>
      <c r="O221" s="52"/>
      <c r="P221" s="9"/>
      <c r="Q221" s="62"/>
      <c r="R221" s="11"/>
      <c r="S221" s="11">
        <f t="shared" si="13"/>
        <v>0</v>
      </c>
    </row>
    <row r="222" spans="1:19" ht="13.05" hidden="1" customHeight="1" outlineLevel="1" x14ac:dyDescent="0.3">
      <c r="A222" s="5" t="str">
        <f>IF(P222&lt;&gt;"",MAX(A$5:A221)+1,"")</f>
        <v/>
      </c>
      <c r="B222" s="14"/>
      <c r="C222" s="47"/>
      <c r="D222" s="75"/>
      <c r="E222" s="76"/>
      <c r="F222" s="75"/>
      <c r="G222" s="75"/>
      <c r="H222" s="50"/>
      <c r="I222" s="75"/>
      <c r="J222" s="50"/>
      <c r="K222" s="75"/>
      <c r="L222" s="50"/>
      <c r="M222" s="75"/>
      <c r="N222" s="60">
        <f>SUM(N220:N221)</f>
        <v>37.5</v>
      </c>
      <c r="O222" s="52"/>
      <c r="P222" s="9"/>
      <c r="Q222" s="62"/>
      <c r="R222" s="11"/>
      <c r="S222" s="11"/>
    </row>
    <row r="223" spans="1:19" ht="15" customHeight="1" x14ac:dyDescent="0.3">
      <c r="A223" s="5">
        <f>IF(P223&lt;&gt;"",MAX(A$5:A222)+1,"")</f>
        <v>97</v>
      </c>
      <c r="B223" s="14"/>
      <c r="C223" s="26" t="s">
        <v>201</v>
      </c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100"/>
      <c r="P223" s="9" t="s">
        <v>80</v>
      </c>
      <c r="Q223" s="62">
        <v>38</v>
      </c>
      <c r="R223" s="11"/>
      <c r="S223" s="11">
        <f t="shared" si="13"/>
        <v>0</v>
      </c>
    </row>
    <row r="224" spans="1:19" ht="15" customHeight="1" x14ac:dyDescent="0.3">
      <c r="A224" s="5">
        <f>IF(P224&lt;&gt;"",MAX(A$5:A223)+1,"")</f>
        <v>98</v>
      </c>
      <c r="B224" s="14"/>
      <c r="C224" s="26" t="s">
        <v>202</v>
      </c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100"/>
      <c r="P224" s="9" t="s">
        <v>12</v>
      </c>
      <c r="Q224" s="62">
        <v>1</v>
      </c>
      <c r="R224" s="11"/>
      <c r="S224" s="11">
        <f t="shared" si="13"/>
        <v>0</v>
      </c>
    </row>
    <row r="225" spans="1:19" ht="15" customHeight="1" x14ac:dyDescent="0.3">
      <c r="A225" s="5">
        <f>IF(P225&lt;&gt;"",MAX(A$5:A224)+1,"")</f>
        <v>99</v>
      </c>
      <c r="B225" s="14"/>
      <c r="C225" s="26" t="s">
        <v>203</v>
      </c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100"/>
      <c r="P225" s="9" t="s">
        <v>12</v>
      </c>
      <c r="Q225" s="62">
        <v>1</v>
      </c>
      <c r="R225" s="11"/>
      <c r="S225" s="11">
        <f t="shared" si="13"/>
        <v>0</v>
      </c>
    </row>
    <row r="226" spans="1:19" ht="15" customHeight="1" x14ac:dyDescent="0.3">
      <c r="A226" s="5">
        <f>IF(P226&lt;&gt;"",MAX(A$5:A225)+1,"")</f>
        <v>100</v>
      </c>
      <c r="B226" s="14"/>
      <c r="C226" s="26" t="s">
        <v>260</v>
      </c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100"/>
      <c r="P226" s="9" t="s">
        <v>80</v>
      </c>
      <c r="Q226" s="62">
        <f>Q223*0.7</f>
        <v>26.599999999999998</v>
      </c>
      <c r="R226" s="11"/>
      <c r="S226" s="11">
        <f t="shared" si="13"/>
        <v>0</v>
      </c>
    </row>
    <row r="227" spans="1:19" ht="15" customHeight="1" x14ac:dyDescent="0.3">
      <c r="A227" s="5">
        <f>IF(P227&lt;&gt;"",MAX(A$5:A226)+1,"")</f>
        <v>101</v>
      </c>
      <c r="B227" s="14"/>
      <c r="C227" s="26" t="s">
        <v>261</v>
      </c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100"/>
      <c r="P227" s="9" t="s">
        <v>80</v>
      </c>
      <c r="Q227" s="62">
        <f>+Q223*0.3</f>
        <v>11.4</v>
      </c>
      <c r="R227" s="11"/>
      <c r="S227" s="11">
        <f t="shared" si="13"/>
        <v>0</v>
      </c>
    </row>
    <row r="228" spans="1:19" ht="15" customHeight="1" x14ac:dyDescent="0.3">
      <c r="A228" s="5">
        <f>IF(P228&lt;&gt;"",MAX(A$5:A227)+1,"")</f>
        <v>102</v>
      </c>
      <c r="B228" s="14"/>
      <c r="C228" s="26" t="s">
        <v>204</v>
      </c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9" t="s">
        <v>80</v>
      </c>
      <c r="Q228" s="62">
        <v>38</v>
      </c>
      <c r="R228" s="11"/>
      <c r="S228" s="11">
        <f t="shared" si="13"/>
        <v>0</v>
      </c>
    </row>
    <row r="229" spans="1:19" ht="25.8" customHeight="1" x14ac:dyDescent="0.3">
      <c r="A229" s="5" t="str">
        <f>IF(P229&lt;&gt;"",MAX(A$5:A228)+1,"")</f>
        <v/>
      </c>
      <c r="B229" s="14"/>
      <c r="C229" s="63"/>
      <c r="D229" s="63"/>
      <c r="E229" s="63"/>
      <c r="F229" s="63"/>
      <c r="G229" s="63"/>
      <c r="H229" s="63"/>
      <c r="I229" s="63"/>
      <c r="J229" s="63"/>
      <c r="K229" s="63"/>
      <c r="L229" s="63"/>
      <c r="M229" s="63"/>
      <c r="N229" s="63"/>
      <c r="O229" s="64"/>
      <c r="P229" s="9"/>
      <c r="Q229" s="62"/>
      <c r="R229" s="11"/>
      <c r="S229" s="11">
        <f t="shared" si="13"/>
        <v>0</v>
      </c>
    </row>
    <row r="230" spans="1:19" ht="31.2" customHeight="1" x14ac:dyDescent="0.3">
      <c r="A230" s="5" t="str">
        <f>IF(P230&lt;&gt;"",MAX(A$5:A229)+1,"")</f>
        <v/>
      </c>
      <c r="B230" s="14"/>
      <c r="C230" s="184" t="s">
        <v>205</v>
      </c>
      <c r="D230" s="184"/>
      <c r="E230" s="184"/>
      <c r="F230" s="184"/>
      <c r="G230" s="184"/>
      <c r="H230" s="184"/>
      <c r="I230" s="184"/>
      <c r="J230" s="184"/>
      <c r="K230" s="184"/>
      <c r="L230" s="184"/>
      <c r="M230" s="184"/>
      <c r="N230" s="184"/>
      <c r="O230" s="185"/>
      <c r="P230" s="9"/>
      <c r="Q230" s="62"/>
      <c r="R230" s="11"/>
      <c r="S230" s="11">
        <f t="shared" si="13"/>
        <v>0</v>
      </c>
    </row>
    <row r="231" spans="1:19" ht="13.2" customHeight="1" x14ac:dyDescent="0.3">
      <c r="A231" s="5" t="str">
        <f>IF(P231&lt;&gt;"",MAX(A$5:A230)+1,"")</f>
        <v/>
      </c>
      <c r="B231" s="14" t="s">
        <v>206</v>
      </c>
      <c r="C231" s="61" t="s">
        <v>207</v>
      </c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100"/>
      <c r="P231" s="9"/>
      <c r="Q231" s="62"/>
      <c r="R231" s="11"/>
      <c r="S231" s="11">
        <f t="shared" si="13"/>
        <v>0</v>
      </c>
    </row>
    <row r="232" spans="1:19" ht="15" customHeight="1" x14ac:dyDescent="0.3">
      <c r="A232" s="5" t="str">
        <f>IF(P232&lt;&gt;"",MAX(A$5:A231)+1,"")</f>
        <v/>
      </c>
      <c r="B232" s="14"/>
      <c r="C232" s="101" t="s">
        <v>208</v>
      </c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100"/>
      <c r="P232" s="9"/>
      <c r="Q232" s="62"/>
      <c r="R232" s="11"/>
      <c r="S232" s="11">
        <f t="shared" si="13"/>
        <v>0</v>
      </c>
    </row>
    <row r="233" spans="1:19" ht="15" customHeight="1" x14ac:dyDescent="0.3">
      <c r="A233" s="5">
        <f>IF(P233&lt;&gt;"",MAX(A$5:A232)+1,"")</f>
        <v>103</v>
      </c>
      <c r="B233" s="14"/>
      <c r="C233" s="26" t="s">
        <v>209</v>
      </c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9" t="s">
        <v>210</v>
      </c>
      <c r="Q233" s="62">
        <v>35</v>
      </c>
      <c r="R233" s="11"/>
      <c r="S233" s="11">
        <f t="shared" si="13"/>
        <v>0</v>
      </c>
    </row>
    <row r="234" spans="1:19" ht="15" customHeight="1" x14ac:dyDescent="0.3">
      <c r="A234" s="5">
        <f>IF(P234&lt;&gt;"",MAX(A$5:A233)+1,"")</f>
        <v>104</v>
      </c>
      <c r="B234" s="14"/>
      <c r="C234" s="26" t="s">
        <v>211</v>
      </c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9" t="s">
        <v>210</v>
      </c>
      <c r="Q234" s="62">
        <v>35</v>
      </c>
      <c r="R234" s="11"/>
      <c r="S234" s="11">
        <f t="shared" si="13"/>
        <v>0</v>
      </c>
    </row>
    <row r="235" spans="1:19" ht="15" customHeight="1" x14ac:dyDescent="0.3">
      <c r="A235" s="5" t="str">
        <f>IF(P235&lt;&gt;"",MAX(A$5:A234)+1,"")</f>
        <v/>
      </c>
      <c r="B235" s="14"/>
      <c r="C235" s="68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8"/>
      <c r="P235" s="9"/>
      <c r="Q235" s="10"/>
      <c r="R235" s="11"/>
      <c r="S235" s="11"/>
    </row>
    <row r="236" spans="1:19" ht="18" customHeight="1" x14ac:dyDescent="0.3">
      <c r="A236" s="5" t="str">
        <f>IF(P236&lt;&gt;"",MAX(A$5:A235)+1,"")</f>
        <v/>
      </c>
      <c r="B236" s="14"/>
      <c r="C236" s="68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102" t="s">
        <v>212</v>
      </c>
      <c r="P236" s="9"/>
      <c r="Q236" s="10"/>
      <c r="R236" s="38"/>
      <c r="S236" s="103">
        <f>SUM(S3:S235)</f>
        <v>0</v>
      </c>
    </row>
    <row r="237" spans="1:19" ht="26.4" customHeight="1" x14ac:dyDescent="0.3">
      <c r="A237" s="5" t="str">
        <f>IF(P237&lt;&gt;"",MAX(A$5:A236)+1,"")</f>
        <v/>
      </c>
      <c r="B237" s="14"/>
      <c r="C237" s="26"/>
      <c r="D237" s="7"/>
      <c r="E237" s="41"/>
      <c r="F237" s="41"/>
      <c r="G237" s="41"/>
      <c r="H237" s="41"/>
      <c r="I237" s="41"/>
      <c r="J237" s="104"/>
      <c r="K237" s="41"/>
      <c r="L237" s="41"/>
      <c r="M237" s="41"/>
      <c r="N237" s="41"/>
      <c r="O237" s="41"/>
      <c r="P237" s="9"/>
      <c r="Q237" s="62"/>
      <c r="R237" s="11"/>
      <c r="S237" s="11"/>
    </row>
    <row r="238" spans="1:19" ht="21.6" customHeight="1" x14ac:dyDescent="0.3">
      <c r="A238" s="5" t="str">
        <f>IF(P238&lt;&gt;"",MAX(A$5:A237)+1,"")</f>
        <v/>
      </c>
      <c r="B238" s="14"/>
      <c r="C238" s="186" t="s">
        <v>213</v>
      </c>
      <c r="D238" s="187"/>
      <c r="E238" s="187"/>
      <c r="F238" s="187"/>
      <c r="G238" s="187"/>
      <c r="H238" s="187"/>
      <c r="I238" s="187"/>
      <c r="J238" s="187"/>
      <c r="K238" s="187"/>
      <c r="L238" s="187"/>
      <c r="M238" s="187"/>
      <c r="N238" s="187"/>
      <c r="O238" s="188"/>
      <c r="P238" s="9"/>
      <c r="Q238" s="10"/>
      <c r="R238" s="11"/>
      <c r="S238" s="11"/>
    </row>
    <row r="239" spans="1:19" ht="15" customHeight="1" x14ac:dyDescent="0.3">
      <c r="A239" s="5" t="str">
        <f>IF(P239&lt;&gt;"",MAX(A$5:A238)+1,"")</f>
        <v/>
      </c>
      <c r="B239" s="14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8"/>
      <c r="P239" s="9"/>
      <c r="Q239" s="10"/>
      <c r="R239" s="11"/>
      <c r="S239" s="11"/>
    </row>
    <row r="240" spans="1:19" ht="15.75" customHeight="1" x14ac:dyDescent="0.3">
      <c r="A240" s="5" t="str">
        <f>IF(P240&lt;&gt;"",MAX(A$5:A239)+1,"")</f>
        <v/>
      </c>
      <c r="B240" s="14" t="s">
        <v>13</v>
      </c>
      <c r="C240" s="20" t="s">
        <v>14</v>
      </c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8"/>
      <c r="P240" s="9"/>
      <c r="Q240" s="10"/>
      <c r="R240" s="11"/>
      <c r="S240" s="11">
        <f t="shared" ref="S240" si="14">+R240*Q240</f>
        <v>0</v>
      </c>
    </row>
    <row r="241" spans="1:20" ht="15" customHeight="1" x14ac:dyDescent="0.3">
      <c r="A241" s="5" t="str">
        <f>IF(P241&lt;&gt;"",MAX(A$5:A240)+1,"")</f>
        <v/>
      </c>
      <c r="B241" s="14"/>
      <c r="C241" s="23" t="s">
        <v>15</v>
      </c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8"/>
      <c r="P241" s="9"/>
      <c r="Q241" s="10"/>
      <c r="R241" s="11"/>
      <c r="S241" s="11"/>
    </row>
    <row r="242" spans="1:20" ht="15" customHeight="1" x14ac:dyDescent="0.3">
      <c r="A242" s="5">
        <f>IF(P242&lt;&gt;"",MAX(A$5:A241)+1,"")</f>
        <v>105</v>
      </c>
      <c r="B242" s="14"/>
      <c r="C242" s="24" t="s">
        <v>16</v>
      </c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8"/>
      <c r="P242" s="25" t="s">
        <v>214</v>
      </c>
      <c r="Q242" s="10"/>
      <c r="R242" s="11"/>
      <c r="S242" s="11"/>
    </row>
    <row r="243" spans="1:20" ht="15" customHeight="1" x14ac:dyDescent="0.3">
      <c r="A243" s="5">
        <f>IF(P243&lt;&gt;"",MAX(A$5:A242)+1,"")</f>
        <v>106</v>
      </c>
      <c r="B243" s="14"/>
      <c r="C243" s="24" t="s">
        <v>17</v>
      </c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8"/>
      <c r="P243" s="9" t="s">
        <v>12</v>
      </c>
      <c r="Q243" s="10">
        <v>1</v>
      </c>
      <c r="R243" s="11"/>
      <c r="S243" s="11">
        <f>+R243*Q243</f>
        <v>0</v>
      </c>
    </row>
    <row r="244" spans="1:20" ht="8.4" customHeight="1" x14ac:dyDescent="0.3">
      <c r="A244" s="5" t="str">
        <f>IF(P244&lt;&gt;"",MAX(A$5:A243)+1,"")</f>
        <v/>
      </c>
      <c r="B244" s="14"/>
      <c r="C244" s="24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8"/>
      <c r="P244" s="9"/>
      <c r="Q244" s="10"/>
      <c r="R244" s="11"/>
      <c r="S244" s="11"/>
    </row>
    <row r="245" spans="1:20" ht="15.75" customHeight="1" x14ac:dyDescent="0.3">
      <c r="A245" s="5" t="str">
        <f>IF(P245&lt;&gt;"",MAX(A$5:A244)+1,"")</f>
        <v/>
      </c>
      <c r="B245" s="14"/>
      <c r="C245" s="23" t="s">
        <v>19</v>
      </c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8"/>
      <c r="P245" s="27"/>
      <c r="Q245" s="10"/>
      <c r="R245" s="11"/>
      <c r="S245" s="11">
        <f>R245*Q245</f>
        <v>0</v>
      </c>
      <c r="T245" s="18"/>
    </row>
    <row r="246" spans="1:20" ht="15.75" customHeight="1" x14ac:dyDescent="0.3">
      <c r="A246" s="5" t="str">
        <f>IF(P246&lt;&gt;"",MAX(A$5:A245)+1,"")</f>
        <v/>
      </c>
      <c r="B246" s="14"/>
      <c r="C246" s="24" t="s">
        <v>20</v>
      </c>
      <c r="D246" s="28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8"/>
      <c r="P246" s="27"/>
      <c r="Q246" s="10"/>
      <c r="R246" s="11"/>
      <c r="S246" s="11">
        <f t="shared" ref="S246:S262" si="15">R246*Q246</f>
        <v>0</v>
      </c>
      <c r="T246" s="18"/>
    </row>
    <row r="247" spans="1:20" ht="15.75" customHeight="1" x14ac:dyDescent="0.3">
      <c r="A247" s="5">
        <f>IF(P247&lt;&gt;"",MAX(A$5:A246)+1,"")</f>
        <v>107</v>
      </c>
      <c r="B247" s="14"/>
      <c r="C247" s="29" t="s">
        <v>21</v>
      </c>
      <c r="D247" s="28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8"/>
      <c r="P247" s="25" t="s">
        <v>214</v>
      </c>
      <c r="Q247" s="10"/>
      <c r="R247" s="11"/>
      <c r="S247" s="11"/>
      <c r="T247" s="18"/>
    </row>
    <row r="248" spans="1:20" ht="15.75" customHeight="1" x14ac:dyDescent="0.3">
      <c r="A248" s="5">
        <f>IF(P248&lt;&gt;"",MAX(A$5:A247)+1,"")</f>
        <v>108</v>
      </c>
      <c r="B248" s="14"/>
      <c r="C248" s="29" t="s">
        <v>22</v>
      </c>
      <c r="D248" s="28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8"/>
      <c r="P248" s="9" t="s">
        <v>23</v>
      </c>
      <c r="Q248" s="10">
        <v>4</v>
      </c>
      <c r="R248" s="11"/>
      <c r="S248" s="11">
        <f t="shared" si="15"/>
        <v>0</v>
      </c>
      <c r="T248" s="18"/>
    </row>
    <row r="249" spans="1:20" ht="15.75" customHeight="1" x14ac:dyDescent="0.3">
      <c r="A249" s="5">
        <f>IF(P249&lt;&gt;"",MAX(A$5:A248)+1,"")</f>
        <v>109</v>
      </c>
      <c r="B249" s="14"/>
      <c r="C249" s="29" t="s">
        <v>24</v>
      </c>
      <c r="D249" s="28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8"/>
      <c r="P249" s="9" t="s">
        <v>23</v>
      </c>
      <c r="Q249" s="10">
        <v>4</v>
      </c>
      <c r="R249" s="11"/>
      <c r="S249" s="11">
        <f t="shared" si="15"/>
        <v>0</v>
      </c>
      <c r="T249" s="18"/>
    </row>
    <row r="250" spans="1:20" ht="15.75" customHeight="1" x14ac:dyDescent="0.3">
      <c r="A250" s="5">
        <f>IF(P250&lt;&gt;"",MAX(A$5:A249)+1,"")</f>
        <v>110</v>
      </c>
      <c r="B250" s="14"/>
      <c r="C250" s="29" t="s">
        <v>25</v>
      </c>
      <c r="D250" s="28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8"/>
      <c r="P250" s="9" t="s">
        <v>12</v>
      </c>
      <c r="Q250" s="10">
        <v>1</v>
      </c>
      <c r="R250" s="11"/>
      <c r="S250" s="11">
        <f t="shared" si="15"/>
        <v>0</v>
      </c>
      <c r="T250" s="18"/>
    </row>
    <row r="251" spans="1:20" ht="15.75" customHeight="1" x14ac:dyDescent="0.3">
      <c r="A251" s="5" t="str">
        <f>IF(P251&lt;&gt;"",MAX(A$5:A250)+1,"")</f>
        <v/>
      </c>
      <c r="B251" s="14"/>
      <c r="C251" s="24" t="s">
        <v>26</v>
      </c>
      <c r="D251" s="28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8"/>
      <c r="P251" s="30"/>
      <c r="Q251" s="10"/>
      <c r="R251" s="11"/>
      <c r="S251" s="11">
        <f t="shared" si="15"/>
        <v>0</v>
      </c>
      <c r="T251" s="18"/>
    </row>
    <row r="252" spans="1:20" ht="15.75" customHeight="1" x14ac:dyDescent="0.3">
      <c r="A252" s="5">
        <f>IF(P252&lt;&gt;"",MAX(A$5:A251)+1,"")</f>
        <v>111</v>
      </c>
      <c r="B252" s="14"/>
      <c r="C252" s="29" t="s">
        <v>21</v>
      </c>
      <c r="D252" s="28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8"/>
      <c r="P252" s="25" t="s">
        <v>214</v>
      </c>
      <c r="Q252" s="10"/>
      <c r="R252" s="11"/>
      <c r="S252" s="11"/>
      <c r="T252" s="18"/>
    </row>
    <row r="253" spans="1:20" ht="15.75" customHeight="1" x14ac:dyDescent="0.3">
      <c r="A253" s="5">
        <f>IF(P253&lt;&gt;"",MAX(A$5:A252)+1,"")</f>
        <v>112</v>
      </c>
      <c r="B253" s="14"/>
      <c r="C253" s="29" t="s">
        <v>22</v>
      </c>
      <c r="D253" s="28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8"/>
      <c r="P253" s="9" t="s">
        <v>23</v>
      </c>
      <c r="Q253" s="10">
        <v>4</v>
      </c>
      <c r="R253" s="11"/>
      <c r="S253" s="11">
        <f t="shared" si="15"/>
        <v>0</v>
      </c>
      <c r="T253" s="18"/>
    </row>
    <row r="254" spans="1:20" ht="15.75" customHeight="1" x14ac:dyDescent="0.3">
      <c r="A254" s="5">
        <f>IF(P254&lt;&gt;"",MAX(A$5:A253)+1,"")</f>
        <v>113</v>
      </c>
      <c r="B254" s="14"/>
      <c r="C254" s="29" t="s">
        <v>24</v>
      </c>
      <c r="D254" s="28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8"/>
      <c r="P254" s="9" t="s">
        <v>23</v>
      </c>
      <c r="Q254" s="10">
        <v>4</v>
      </c>
      <c r="R254" s="11"/>
      <c r="S254" s="11">
        <f t="shared" si="15"/>
        <v>0</v>
      </c>
      <c r="T254" s="18"/>
    </row>
    <row r="255" spans="1:20" ht="15.75" customHeight="1" x14ac:dyDescent="0.3">
      <c r="A255" s="5">
        <f>IF(P255&lt;&gt;"",MAX(A$5:A254)+1,"")</f>
        <v>114</v>
      </c>
      <c r="B255" s="14"/>
      <c r="C255" s="29" t="s">
        <v>25</v>
      </c>
      <c r="D255" s="28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8"/>
      <c r="P255" s="9" t="s">
        <v>12</v>
      </c>
      <c r="Q255" s="10">
        <v>1</v>
      </c>
      <c r="R255" s="11"/>
      <c r="S255" s="11">
        <f t="shared" si="15"/>
        <v>0</v>
      </c>
      <c r="T255" s="18"/>
    </row>
    <row r="256" spans="1:20" ht="15.75" customHeight="1" x14ac:dyDescent="0.3">
      <c r="A256" s="5" t="str">
        <f>IF(P256&lt;&gt;"",MAX(A$5:A255)+1,"")</f>
        <v/>
      </c>
      <c r="B256" s="14"/>
      <c r="C256" s="24" t="s">
        <v>27</v>
      </c>
      <c r="D256" s="28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8"/>
      <c r="P256" s="30"/>
      <c r="Q256" s="10"/>
      <c r="R256" s="11"/>
      <c r="S256" s="11">
        <f t="shared" si="15"/>
        <v>0</v>
      </c>
      <c r="T256" s="18"/>
    </row>
    <row r="257" spans="1:20" ht="15.75" customHeight="1" x14ac:dyDescent="0.3">
      <c r="A257" s="5">
        <f>IF(P257&lt;&gt;"",MAX(A$5:A256)+1,"")</f>
        <v>115</v>
      </c>
      <c r="B257" s="14"/>
      <c r="C257" s="29" t="s">
        <v>21</v>
      </c>
      <c r="D257" s="28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8"/>
      <c r="P257" s="25" t="s">
        <v>214</v>
      </c>
      <c r="Q257" s="10"/>
      <c r="R257" s="11"/>
      <c r="S257" s="11"/>
      <c r="T257" s="18"/>
    </row>
    <row r="258" spans="1:20" ht="15.75" customHeight="1" x14ac:dyDescent="0.3">
      <c r="A258" s="5">
        <f>IF(P258&lt;&gt;"",MAX(A$5:A257)+1,"")</f>
        <v>116</v>
      </c>
      <c r="B258" s="14"/>
      <c r="C258" s="29" t="s">
        <v>22</v>
      </c>
      <c r="D258" s="28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8"/>
      <c r="P258" s="9" t="s">
        <v>23</v>
      </c>
      <c r="Q258" s="10">
        <v>4</v>
      </c>
      <c r="R258" s="11"/>
      <c r="S258" s="11">
        <f t="shared" si="15"/>
        <v>0</v>
      </c>
      <c r="T258" s="18"/>
    </row>
    <row r="259" spans="1:20" ht="15.75" customHeight="1" x14ac:dyDescent="0.3">
      <c r="A259" s="5">
        <f>IF(P259&lt;&gt;"",MAX(A$5:A258)+1,"")</f>
        <v>117</v>
      </c>
      <c r="B259" s="14"/>
      <c r="C259" s="29" t="s">
        <v>24</v>
      </c>
      <c r="D259" s="28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8"/>
      <c r="P259" s="9" t="s">
        <v>23</v>
      </c>
      <c r="Q259" s="10">
        <v>4</v>
      </c>
      <c r="R259" s="11"/>
      <c r="S259" s="11">
        <f t="shared" si="15"/>
        <v>0</v>
      </c>
      <c r="T259" s="18"/>
    </row>
    <row r="260" spans="1:20" ht="15.75" customHeight="1" x14ac:dyDescent="0.3">
      <c r="A260" s="5">
        <f>IF(P260&lt;&gt;"",MAX(A$5:A259)+1,"")</f>
        <v>118</v>
      </c>
      <c r="B260" s="14"/>
      <c r="C260" s="29" t="s">
        <v>25</v>
      </c>
      <c r="D260" s="28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8"/>
      <c r="P260" s="9" t="s">
        <v>12</v>
      </c>
      <c r="Q260" s="10">
        <v>1</v>
      </c>
      <c r="R260" s="11"/>
      <c r="S260" s="11">
        <f t="shared" si="15"/>
        <v>0</v>
      </c>
      <c r="T260" s="18"/>
    </row>
    <row r="261" spans="1:20" ht="15.75" customHeight="1" x14ac:dyDescent="0.3">
      <c r="A261" s="5">
        <f>IF(P261&lt;&gt;"",MAX(A$5:A260)+1,"")</f>
        <v>119</v>
      </c>
      <c r="B261" s="14"/>
      <c r="C261" s="24" t="s">
        <v>28</v>
      </c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8"/>
      <c r="P261" s="25" t="s">
        <v>214</v>
      </c>
      <c r="Q261" s="10"/>
      <c r="R261" s="11"/>
      <c r="S261" s="11">
        <f t="shared" si="15"/>
        <v>0</v>
      </c>
      <c r="T261" s="18"/>
    </row>
    <row r="262" spans="1:20" ht="23.4" customHeight="1" x14ac:dyDescent="0.3">
      <c r="A262" s="5">
        <f>IF(P262&lt;&gt;"",MAX(A$5:A261)+1,"")</f>
        <v>120</v>
      </c>
      <c r="B262" s="14"/>
      <c r="C262" s="189" t="s">
        <v>29</v>
      </c>
      <c r="D262" s="190"/>
      <c r="E262" s="190"/>
      <c r="F262" s="190"/>
      <c r="G262" s="190"/>
      <c r="H262" s="190"/>
      <c r="I262" s="190"/>
      <c r="J262" s="190"/>
      <c r="K262" s="190"/>
      <c r="L262" s="190"/>
      <c r="M262" s="190"/>
      <c r="N262" s="190"/>
      <c r="O262" s="191"/>
      <c r="P262" s="25" t="s">
        <v>214</v>
      </c>
      <c r="Q262" s="10"/>
      <c r="R262" s="11"/>
      <c r="S262" s="11">
        <f t="shared" si="15"/>
        <v>0</v>
      </c>
      <c r="T262" s="18"/>
    </row>
    <row r="263" spans="1:20" ht="15.75" customHeight="1" x14ac:dyDescent="0.3">
      <c r="A263" s="5">
        <f>IF(P263&lt;&gt;"",MAX(A$5:A262)+1,"")</f>
        <v>121</v>
      </c>
      <c r="B263" s="14"/>
      <c r="C263" s="24" t="s">
        <v>30</v>
      </c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8"/>
      <c r="P263" s="27" t="s">
        <v>31</v>
      </c>
      <c r="Q263" s="32"/>
      <c r="R263" s="11"/>
      <c r="S263" s="11"/>
      <c r="T263" s="18"/>
    </row>
    <row r="264" spans="1:20" ht="15.75" customHeight="1" x14ac:dyDescent="0.3">
      <c r="A264" s="5" t="str">
        <f>IF(P264&lt;&gt;"",MAX(A$5:A263)+1,"")</f>
        <v/>
      </c>
      <c r="B264" s="14"/>
      <c r="C264" s="24" t="s">
        <v>32</v>
      </c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8"/>
      <c r="P264" s="27"/>
      <c r="Q264" s="32"/>
      <c r="R264" s="11"/>
      <c r="S264" s="11"/>
      <c r="T264" s="18"/>
    </row>
    <row r="265" spans="1:20" ht="16.5" customHeight="1" x14ac:dyDescent="0.3">
      <c r="A265" s="5">
        <f>IF(P265&lt;&gt;"",MAX(A$5:A264)+1,"")</f>
        <v>122</v>
      </c>
      <c r="B265" s="14"/>
      <c r="C265" s="29" t="s">
        <v>33</v>
      </c>
      <c r="D265" s="33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2"/>
      <c r="P265" s="25" t="s">
        <v>214</v>
      </c>
      <c r="Q265" s="10"/>
      <c r="R265" s="11"/>
      <c r="S265" s="11"/>
    </row>
    <row r="266" spans="1:20" ht="16.5" customHeight="1" x14ac:dyDescent="0.3">
      <c r="A266" s="5">
        <f>IF(P266&lt;&gt;"",MAX(A$5:A265)+1,"")</f>
        <v>123</v>
      </c>
      <c r="B266" s="14"/>
      <c r="C266" s="29" t="s">
        <v>35</v>
      </c>
      <c r="D266" s="33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2"/>
      <c r="P266" s="9" t="s">
        <v>34</v>
      </c>
      <c r="Q266" s="10">
        <v>50</v>
      </c>
      <c r="R266" s="11"/>
      <c r="S266" s="11">
        <f t="shared" ref="S266" si="16">+R266*Q266</f>
        <v>0</v>
      </c>
    </row>
    <row r="267" spans="1:20" ht="15.75" customHeight="1" x14ac:dyDescent="0.3">
      <c r="A267" s="5" t="str">
        <f>IF(P267&lt;&gt;"",MAX(A$5:A266)+1,"")</f>
        <v/>
      </c>
      <c r="B267" s="14"/>
      <c r="C267" s="26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8"/>
      <c r="P267" s="9"/>
      <c r="Q267" s="10"/>
      <c r="R267" s="11"/>
      <c r="S267" s="11">
        <f>+R267*Q267</f>
        <v>0</v>
      </c>
    </row>
    <row r="268" spans="1:20" ht="15.75" customHeight="1" x14ac:dyDescent="0.3">
      <c r="A268" s="5" t="str">
        <f>IF(P268&lt;&gt;"",MAX(A$5:A267)+1,"")</f>
        <v/>
      </c>
      <c r="B268" s="14" t="s">
        <v>40</v>
      </c>
      <c r="C268" s="20" t="s">
        <v>41</v>
      </c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8"/>
      <c r="P268" s="9"/>
      <c r="Q268" s="10"/>
      <c r="R268" s="11"/>
      <c r="S268" s="11">
        <f>+R268*Q268</f>
        <v>0</v>
      </c>
    </row>
    <row r="269" spans="1:20" ht="22.2" customHeight="1" x14ac:dyDescent="0.3">
      <c r="A269" s="5" t="str">
        <f>IF(P269&lt;&gt;"",MAX(A$5:A268)+1,"")</f>
        <v/>
      </c>
      <c r="B269" s="14"/>
      <c r="C269" s="192" t="s">
        <v>42</v>
      </c>
      <c r="D269" s="192"/>
      <c r="E269" s="192"/>
      <c r="F269" s="192"/>
      <c r="G269" s="192"/>
      <c r="H269" s="192"/>
      <c r="I269" s="192"/>
      <c r="J269" s="192"/>
      <c r="K269" s="192"/>
      <c r="L269" s="192"/>
      <c r="M269" s="192"/>
      <c r="N269" s="192"/>
      <c r="O269" s="193"/>
      <c r="P269" s="9"/>
      <c r="Q269" s="10"/>
      <c r="R269" s="11"/>
      <c r="S269" s="11">
        <f>+R269*Q269</f>
        <v>0</v>
      </c>
    </row>
    <row r="270" spans="1:20" ht="15" customHeight="1" x14ac:dyDescent="0.3">
      <c r="A270" s="5" t="str">
        <f>IF(P270&lt;&gt;"",MAX(A$5:A269)+1,"")</f>
        <v/>
      </c>
      <c r="B270" s="14"/>
      <c r="C270" s="26" t="s">
        <v>43</v>
      </c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2"/>
      <c r="P270" s="9"/>
      <c r="Q270" s="10"/>
      <c r="R270" s="11"/>
      <c r="S270" s="11"/>
    </row>
    <row r="271" spans="1:20" ht="16.5" customHeight="1" x14ac:dyDescent="0.3">
      <c r="A271" s="5">
        <f>IF(P271&lt;&gt;"",MAX(A$5:A270)+1,"")</f>
        <v>124</v>
      </c>
      <c r="B271" s="14"/>
      <c r="C271" s="24" t="s">
        <v>44</v>
      </c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76" t="s">
        <v>253</v>
      </c>
      <c r="O271" s="22"/>
      <c r="P271" s="25" t="s">
        <v>214</v>
      </c>
      <c r="Q271" s="10"/>
      <c r="R271" s="11"/>
      <c r="S271" s="11"/>
    </row>
    <row r="272" spans="1:20" ht="16.5" customHeight="1" x14ac:dyDescent="0.3">
      <c r="A272" s="5">
        <f>IF(P272&lt;&gt;"",MAX(A$5:A271)+1,"")</f>
        <v>125</v>
      </c>
      <c r="B272" s="14"/>
      <c r="C272" s="24" t="s">
        <v>45</v>
      </c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2"/>
      <c r="P272" s="9" t="s">
        <v>12</v>
      </c>
      <c r="Q272" s="10">
        <v>1</v>
      </c>
      <c r="R272" s="11"/>
      <c r="S272" s="11">
        <f t="shared" ref="S272:S273" si="17">+R272*Q272</f>
        <v>0</v>
      </c>
    </row>
    <row r="273" spans="1:21" ht="15.75" customHeight="1" x14ac:dyDescent="0.3">
      <c r="A273" s="5" t="str">
        <f>IF(P273&lt;&gt;"",MAX(A$5:A272)+1,"")</f>
        <v/>
      </c>
      <c r="B273" s="14"/>
      <c r="C273" s="26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8"/>
      <c r="P273" s="9"/>
      <c r="Q273" s="10"/>
      <c r="R273" s="11"/>
      <c r="S273" s="11">
        <f t="shared" si="17"/>
        <v>0</v>
      </c>
    </row>
    <row r="274" spans="1:21" ht="16.05" customHeight="1" x14ac:dyDescent="0.3">
      <c r="A274" s="5" t="str">
        <f>IF(P274&lt;&gt;"",MAX(A$5:A273)+1,"")</f>
        <v/>
      </c>
      <c r="B274" s="14" t="s">
        <v>215</v>
      </c>
      <c r="C274" s="20" t="s">
        <v>47</v>
      </c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8"/>
      <c r="P274" s="9"/>
      <c r="Q274" s="10"/>
      <c r="R274" s="11"/>
      <c r="S274" s="11">
        <f>+R274*Q274</f>
        <v>0</v>
      </c>
    </row>
    <row r="275" spans="1:21" ht="16.05" customHeight="1" x14ac:dyDescent="0.3">
      <c r="A275" s="5" t="str">
        <f>IF(P275&lt;&gt;"",MAX(A$5:A274)+1,"")</f>
        <v/>
      </c>
      <c r="B275" s="14"/>
      <c r="C275" s="192" t="s">
        <v>216</v>
      </c>
      <c r="D275" s="192"/>
      <c r="E275" s="192"/>
      <c r="F275" s="192"/>
      <c r="G275" s="192"/>
      <c r="H275" s="192"/>
      <c r="I275" s="192"/>
      <c r="J275" s="192"/>
      <c r="K275" s="192"/>
      <c r="L275" s="192"/>
      <c r="M275" s="192"/>
      <c r="N275" s="192"/>
      <c r="O275" s="193"/>
      <c r="P275" s="9"/>
      <c r="Q275" s="10"/>
      <c r="R275" s="11"/>
      <c r="S275" s="11"/>
    </row>
    <row r="276" spans="1:21" ht="16.05" customHeight="1" x14ac:dyDescent="0.3">
      <c r="A276" s="5">
        <f>IF(P276&lt;&gt;"",MAX(A$5:A275)+1,"")</f>
        <v>126</v>
      </c>
      <c r="B276" s="14"/>
      <c r="C276" s="26" t="s">
        <v>44</v>
      </c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76" t="s">
        <v>262</v>
      </c>
      <c r="O276" s="22"/>
      <c r="P276" s="25" t="s">
        <v>214</v>
      </c>
      <c r="Q276" s="10"/>
      <c r="R276" s="11"/>
      <c r="S276" s="11">
        <f>+R276*Q276</f>
        <v>0</v>
      </c>
    </row>
    <row r="277" spans="1:21" ht="16.05" customHeight="1" x14ac:dyDescent="0.3">
      <c r="A277" s="5">
        <f>IF(P277&lt;&gt;"",MAX(A$5:A276)+1,"")</f>
        <v>127</v>
      </c>
      <c r="B277" s="14"/>
      <c r="C277" s="26" t="s">
        <v>45</v>
      </c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2"/>
      <c r="P277" s="9" t="s">
        <v>12</v>
      </c>
      <c r="Q277" s="10">
        <v>1</v>
      </c>
      <c r="R277" s="11"/>
      <c r="S277" s="11">
        <f>+R277*Q277</f>
        <v>0</v>
      </c>
    </row>
    <row r="278" spans="1:21" ht="15" customHeight="1" x14ac:dyDescent="0.3">
      <c r="A278" s="5" t="str">
        <f>IF(P278&lt;&gt;"",MAX(A$5:A277)+1,"")</f>
        <v/>
      </c>
      <c r="B278" s="14"/>
      <c r="C278" s="68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8"/>
      <c r="P278" s="9"/>
      <c r="Q278" s="10"/>
      <c r="R278" s="11"/>
      <c r="S278" s="11"/>
    </row>
    <row r="279" spans="1:21" ht="18" customHeight="1" x14ac:dyDescent="0.3">
      <c r="A279" s="5"/>
      <c r="B279" s="14"/>
      <c r="C279" s="68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102" t="s">
        <v>217</v>
      </c>
      <c r="P279" s="9"/>
      <c r="Q279" s="10"/>
      <c r="R279" s="38"/>
      <c r="S279" s="103">
        <f>SUM(S239:S277)</f>
        <v>0</v>
      </c>
    </row>
    <row r="280" spans="1:21" ht="15" customHeight="1" x14ac:dyDescent="0.3">
      <c r="A280" s="105" t="str">
        <f>IF(P280&lt;&gt;"",MAX(A$2:A230)+1,"")</f>
        <v/>
      </c>
      <c r="B280" s="106"/>
      <c r="C280" s="107"/>
      <c r="D280" s="108"/>
      <c r="E280" s="108"/>
      <c r="F280" s="109"/>
      <c r="G280" s="110"/>
      <c r="H280" s="111"/>
      <c r="I280" s="110"/>
      <c r="J280" s="111"/>
      <c r="K280" s="110"/>
      <c r="L280" s="112"/>
      <c r="M280" s="113"/>
      <c r="N280" s="113"/>
      <c r="O280" s="114"/>
      <c r="P280" s="115"/>
      <c r="Q280" s="116"/>
      <c r="R280" s="117"/>
      <c r="S280" s="117">
        <f t="shared" si="13"/>
        <v>0</v>
      </c>
    </row>
    <row r="281" spans="1:21" ht="6" customHeight="1" x14ac:dyDescent="0.3">
      <c r="A281" s="118"/>
      <c r="B281" s="118"/>
      <c r="C281" s="119"/>
      <c r="D281" s="104"/>
      <c r="E281" s="104"/>
      <c r="F281" s="120"/>
      <c r="G281" s="121"/>
      <c r="H281" s="122"/>
      <c r="I281" s="121"/>
      <c r="J281" s="122"/>
      <c r="K281" s="121"/>
      <c r="L281" s="123"/>
      <c r="M281" s="124"/>
      <c r="N281" s="124"/>
      <c r="O281" s="125"/>
      <c r="P281" s="126"/>
      <c r="Q281" s="66"/>
      <c r="R281" s="67"/>
      <c r="S281" s="67"/>
    </row>
    <row r="282" spans="1:21" ht="19.2" customHeight="1" x14ac:dyDescent="0.3">
      <c r="A282" s="118"/>
      <c r="B282" s="118"/>
      <c r="C282" s="127"/>
      <c r="D282" s="127"/>
      <c r="E282" s="127"/>
      <c r="F282" s="128"/>
      <c r="G282" s="128"/>
      <c r="H282" s="128"/>
      <c r="I282" s="128"/>
      <c r="J282" s="128"/>
      <c r="K282" s="128"/>
      <c r="L282" s="128"/>
      <c r="M282" s="128"/>
      <c r="N282" s="128"/>
      <c r="O282" s="129"/>
      <c r="P282" s="130" t="s">
        <v>218</v>
      </c>
      <c r="Q282" s="131"/>
      <c r="R282" s="194">
        <f>S279+S236</f>
        <v>0</v>
      </c>
      <c r="S282" s="195"/>
      <c r="U282" s="44"/>
    </row>
    <row r="283" spans="1:21" ht="19.2" customHeight="1" x14ac:dyDescent="0.3">
      <c r="A283" s="118"/>
      <c r="B283" s="118"/>
      <c r="C283" s="127"/>
      <c r="D283" s="127"/>
      <c r="E283" s="127"/>
      <c r="F283" s="128"/>
      <c r="G283" s="128"/>
      <c r="H283" s="128"/>
      <c r="I283" s="128"/>
      <c r="J283" s="128"/>
      <c r="K283" s="128"/>
      <c r="L283" s="128"/>
      <c r="M283" s="128"/>
      <c r="N283" s="128"/>
      <c r="O283" s="129"/>
      <c r="P283" s="132" t="s">
        <v>219</v>
      </c>
      <c r="Q283" s="128"/>
      <c r="R283" s="196">
        <f>+R282*0.2</f>
        <v>0</v>
      </c>
      <c r="S283" s="197"/>
    </row>
    <row r="284" spans="1:21" ht="19.2" customHeight="1" x14ac:dyDescent="0.3">
      <c r="A284" s="118"/>
      <c r="B284" s="118"/>
      <c r="C284" s="127"/>
      <c r="D284" s="127"/>
      <c r="E284" s="127"/>
      <c r="F284" s="128"/>
      <c r="G284" s="128"/>
      <c r="H284" s="128"/>
      <c r="I284" s="128"/>
      <c r="J284" s="128"/>
      <c r="K284" s="128"/>
      <c r="L284" s="128"/>
      <c r="M284" s="128"/>
      <c r="N284" s="128"/>
      <c r="O284" s="129"/>
      <c r="P284" s="133" t="s">
        <v>220</v>
      </c>
      <c r="Q284" s="134"/>
      <c r="R284" s="177">
        <f>+R282*1.2</f>
        <v>0</v>
      </c>
      <c r="S284" s="178"/>
    </row>
  </sheetData>
  <mergeCells count="47">
    <mergeCell ref="C1:O1"/>
    <mergeCell ref="C3:O3"/>
    <mergeCell ref="C5:O5"/>
    <mergeCell ref="C9:O9"/>
    <mergeCell ref="C33:O33"/>
    <mergeCell ref="C93:O93"/>
    <mergeCell ref="C40:O40"/>
    <mergeCell ref="C46:O46"/>
    <mergeCell ref="C52:O52"/>
    <mergeCell ref="C56:O56"/>
    <mergeCell ref="C68:O68"/>
    <mergeCell ref="C79:O79"/>
    <mergeCell ref="C82:O82"/>
    <mergeCell ref="C83:O83"/>
    <mergeCell ref="C84:O84"/>
    <mergeCell ref="C86:O86"/>
    <mergeCell ref="C89:O89"/>
    <mergeCell ref="C97:O97"/>
    <mergeCell ref="C141:O141"/>
    <mergeCell ref="C142:O142"/>
    <mergeCell ref="C145:O145"/>
    <mergeCell ref="C146:O146"/>
    <mergeCell ref="C196:O196"/>
    <mergeCell ref="R148:R149"/>
    <mergeCell ref="S148:S149"/>
    <mergeCell ref="C153:O153"/>
    <mergeCell ref="C162:O162"/>
    <mergeCell ref="C163:O163"/>
    <mergeCell ref="C166:O166"/>
    <mergeCell ref="C148:O148"/>
    <mergeCell ref="C167:O167"/>
    <mergeCell ref="C169:O169"/>
    <mergeCell ref="C170:O170"/>
    <mergeCell ref="C171:O171"/>
    <mergeCell ref="C173:O173"/>
    <mergeCell ref="R284:S284"/>
    <mergeCell ref="C205:O205"/>
    <mergeCell ref="C208:O208"/>
    <mergeCell ref="C209:O209"/>
    <mergeCell ref="C217:O217"/>
    <mergeCell ref="C230:O230"/>
    <mergeCell ref="C238:O238"/>
    <mergeCell ref="C262:O262"/>
    <mergeCell ref="C269:O269"/>
    <mergeCell ref="C275:O275"/>
    <mergeCell ref="R282:S282"/>
    <mergeCell ref="R283:S283"/>
  </mergeCells>
  <printOptions horizontalCentered="1"/>
  <pageMargins left="0.39370078740157483" right="0.39370078740157483" top="0.59055118110236227" bottom="0.78740157480314965" header="0.19685039370078741" footer="0.19685039370078741"/>
  <pageSetup paperSize="256" scale="94" fitToHeight="0" orientation="portrait" r:id="rId1"/>
  <headerFooter differentFirst="1">
    <oddFooter>&amp;L&amp;7 67 - Natzweiler - Camp du Struthof
Restauration de la baraque cuisine&amp;C&amp;7PRO/DCE&amp;R&amp;7DPGF LOT 2
page &amp;P / &amp;N</oddFooter>
  </headerFooter>
  <rowBreaks count="1" manualBreakCount="1">
    <brk id="85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Charpente</vt:lpstr>
      <vt:lpstr>Charpente!Impression_des_titres</vt:lpstr>
      <vt:lpstr>Charpente!Zone_d_impression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François</dc:creator>
  <cp:lastModifiedBy>Maxime François</cp:lastModifiedBy>
  <cp:lastPrinted>2025-05-02T09:46:21Z</cp:lastPrinted>
  <dcterms:created xsi:type="dcterms:W3CDTF">2025-01-21T14:54:09Z</dcterms:created>
  <dcterms:modified xsi:type="dcterms:W3CDTF">2025-05-02T09:48:15Z</dcterms:modified>
</cp:coreProperties>
</file>